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080" windowHeight="11535" activeTab="4"/>
  </bookViews>
  <sheets>
    <sheet name="bac" sheetId="7" r:id="rId1"/>
    <sheet name="ամփ. " sheetId="5" r:id="rId2"/>
    <sheet name="հավ." sheetId="6" r:id="rId3"/>
    <sheet name="նախ.1" sheetId="1" r:id="rId4"/>
    <sheet name="caval" sheetId="8" r:id="rId5"/>
  </sheets>
  <externalReferences>
    <externalReference r:id="rId6"/>
  </externalReferences>
  <definedNames>
    <definedName name="_GoBack" localSheetId="3">նախ.1!$P$5</definedName>
    <definedName name="_xlnm.Print_Area" localSheetId="1">'ամփ. '!$A$1:$K$37</definedName>
    <definedName name="_xlnm.Print_Area" localSheetId="3">նախ.1!$A$1:$Q$572</definedName>
  </definedNames>
  <calcPr calcId="144525"/>
</workbook>
</file>

<file path=xl/calcChain.xml><?xml version="1.0" encoding="utf-8"?>
<calcChain xmlns="http://schemas.openxmlformats.org/spreadsheetml/2006/main">
  <c r="F536" i="8" l="1"/>
  <c r="F540" i="8" s="1"/>
  <c r="F544" i="8" s="1"/>
  <c r="F545" i="8" s="1"/>
  <c r="F546" i="8" s="1"/>
  <c r="N535" i="1"/>
  <c r="F547" i="8" l="1"/>
  <c r="F548" i="8" s="1"/>
  <c r="N537" i="1"/>
  <c r="O537" i="1" s="1"/>
  <c r="H537" i="1"/>
  <c r="N533" i="1"/>
  <c r="O533" i="1" s="1"/>
  <c r="H533" i="1"/>
  <c r="N529" i="1"/>
  <c r="O529" i="1" s="1"/>
  <c r="H529" i="1"/>
  <c r="N525" i="1"/>
  <c r="O525" i="1" s="1"/>
  <c r="N521" i="1"/>
  <c r="O521" i="1" s="1"/>
  <c r="N517" i="1"/>
  <c r="O517" i="1" s="1"/>
  <c r="P517" i="1" s="1"/>
  <c r="Q517" i="1" s="1"/>
  <c r="N509" i="1"/>
  <c r="O509" i="1" s="1"/>
  <c r="N505" i="1"/>
  <c r="N501" i="1"/>
  <c r="N497" i="1"/>
  <c r="N493" i="1"/>
  <c r="O493" i="1" s="1"/>
  <c r="I497" i="1"/>
  <c r="H497" i="1"/>
  <c r="O497" i="1"/>
  <c r="O501" i="1"/>
  <c r="O505" i="1"/>
  <c r="O513" i="1"/>
  <c r="O489" i="1"/>
  <c r="N489" i="1"/>
  <c r="O485" i="1"/>
  <c r="N475" i="1"/>
  <c r="N473" i="1"/>
  <c r="I485" i="1"/>
  <c r="I489" i="1"/>
  <c r="I493" i="1"/>
  <c r="I501" i="1"/>
  <c r="I505" i="1"/>
  <c r="I509" i="1"/>
  <c r="I513" i="1"/>
  <c r="I521" i="1"/>
  <c r="I545" i="1"/>
  <c r="H485" i="1"/>
  <c r="H489" i="1"/>
  <c r="H493" i="1"/>
  <c r="H501" i="1"/>
  <c r="H505" i="1"/>
  <c r="H509" i="1"/>
  <c r="H513" i="1"/>
  <c r="H521" i="1"/>
  <c r="H525" i="1"/>
  <c r="H545" i="1"/>
  <c r="H473" i="1"/>
  <c r="A17" i="7"/>
  <c r="N437" i="1"/>
  <c r="O437" i="1" s="1"/>
  <c r="N295" i="1"/>
  <c r="N293" i="1"/>
  <c r="N283" i="1"/>
  <c r="N281" i="1"/>
  <c r="N267" i="1"/>
  <c r="N265" i="1"/>
  <c r="N262" i="1"/>
  <c r="N261" i="1"/>
  <c r="N226" i="1"/>
  <c r="N225" i="1"/>
  <c r="N210" i="1"/>
  <c r="N209" i="1"/>
  <c r="N451" i="1"/>
  <c r="N449" i="1"/>
  <c r="O449" i="1" s="1"/>
  <c r="P449" i="1" s="1"/>
  <c r="Q449" i="1" s="1"/>
  <c r="I461" i="1"/>
  <c r="H461" i="1"/>
  <c r="O461" i="1"/>
  <c r="H449" i="1"/>
  <c r="N445" i="1"/>
  <c r="O445" i="1" s="1"/>
  <c r="I445" i="1"/>
  <c r="H445" i="1"/>
  <c r="N441" i="1"/>
  <c r="O441" i="1" s="1"/>
  <c r="I441" i="1"/>
  <c r="H441" i="1"/>
  <c r="I437" i="1"/>
  <c r="H437" i="1"/>
  <c r="N435" i="1"/>
  <c r="N433" i="1"/>
  <c r="I433" i="1"/>
  <c r="H433" i="1"/>
  <c r="N429" i="1"/>
  <c r="O429" i="1" s="1"/>
  <c r="I429" i="1"/>
  <c r="H429" i="1"/>
  <c r="N425" i="1"/>
  <c r="O425" i="1" s="1"/>
  <c r="I425" i="1"/>
  <c r="N423" i="1"/>
  <c r="N421" i="1"/>
  <c r="I421" i="1"/>
  <c r="H421" i="1"/>
  <c r="N417" i="1"/>
  <c r="O417" i="1" s="1"/>
  <c r="I417" i="1"/>
  <c r="H417" i="1"/>
  <c r="N413" i="1"/>
  <c r="O413" i="1" s="1"/>
  <c r="I413" i="1"/>
  <c r="H413" i="1"/>
  <c r="N409" i="1"/>
  <c r="O409" i="1" s="1"/>
  <c r="I409" i="1"/>
  <c r="H409" i="1"/>
  <c r="N405" i="1"/>
  <c r="O405" i="1" s="1"/>
  <c r="I405" i="1"/>
  <c r="H405" i="1"/>
  <c r="N401" i="1"/>
  <c r="O401" i="1" s="1"/>
  <c r="I401" i="1"/>
  <c r="H401" i="1"/>
  <c r="N397" i="1"/>
  <c r="O397" i="1" s="1"/>
  <c r="I397" i="1"/>
  <c r="H397" i="1"/>
  <c r="N393" i="1"/>
  <c r="O393" i="1" s="1"/>
  <c r="I393" i="1"/>
  <c r="H393" i="1"/>
  <c r="N390" i="1"/>
  <c r="N389" i="1"/>
  <c r="I389" i="1"/>
  <c r="H389" i="1"/>
  <c r="N385" i="1"/>
  <c r="O385" i="1" s="1"/>
  <c r="I385" i="1"/>
  <c r="H385" i="1"/>
  <c r="N381" i="1"/>
  <c r="O381" i="1" s="1"/>
  <c r="I381" i="1"/>
  <c r="H381" i="1"/>
  <c r="N377" i="1"/>
  <c r="O377" i="1" s="1"/>
  <c r="I377" i="1"/>
  <c r="H377" i="1"/>
  <c r="N373" i="1"/>
  <c r="O373" i="1" s="1"/>
  <c r="I373" i="1"/>
  <c r="H373" i="1"/>
  <c r="N371" i="1"/>
  <c r="N369" i="1"/>
  <c r="I369" i="1"/>
  <c r="H369" i="1"/>
  <c r="N366" i="1"/>
  <c r="N365" i="1"/>
  <c r="I365" i="1"/>
  <c r="H365" i="1"/>
  <c r="N361" i="1"/>
  <c r="O361" i="1" s="1"/>
  <c r="I361" i="1"/>
  <c r="H361" i="1"/>
  <c r="H357" i="1"/>
  <c r="I353" i="1"/>
  <c r="H353" i="1"/>
  <c r="O353" i="1"/>
  <c r="O357" i="1"/>
  <c r="N351" i="1"/>
  <c r="N349" i="1"/>
  <c r="I349" i="1"/>
  <c r="H349" i="1"/>
  <c r="N345" i="1"/>
  <c r="O345" i="1" s="1"/>
  <c r="I345" i="1"/>
  <c r="H345" i="1"/>
  <c r="N342" i="1"/>
  <c r="N341" i="1"/>
  <c r="I341" i="1"/>
  <c r="H341" i="1"/>
  <c r="N338" i="1"/>
  <c r="N337" i="1"/>
  <c r="I337" i="1"/>
  <c r="H337" i="1"/>
  <c r="N333" i="1"/>
  <c r="O333" i="1" s="1"/>
  <c r="I333" i="1"/>
  <c r="H333" i="1"/>
  <c r="O329" i="1"/>
  <c r="I329" i="1"/>
  <c r="H329" i="1"/>
  <c r="N325" i="1"/>
  <c r="O325" i="1" s="1"/>
  <c r="I325" i="1"/>
  <c r="H325" i="1"/>
  <c r="N323" i="1"/>
  <c r="N322" i="1"/>
  <c r="N321" i="1"/>
  <c r="I321" i="1"/>
  <c r="H321" i="1"/>
  <c r="O317" i="1"/>
  <c r="I317" i="1"/>
  <c r="H317" i="1"/>
  <c r="O313" i="1"/>
  <c r="I313" i="1"/>
  <c r="H313" i="1"/>
  <c r="O309" i="1"/>
  <c r="I309" i="1"/>
  <c r="H309" i="1"/>
  <c r="P445" i="1" l="1"/>
  <c r="Q445" i="1" s="1"/>
  <c r="P489" i="1"/>
  <c r="Q489" i="1" s="1"/>
  <c r="O321" i="1"/>
  <c r="P321" i="1" s="1"/>
  <c r="P525" i="1"/>
  <c r="Q525" i="1" s="1"/>
  <c r="P497" i="1"/>
  <c r="Q497" i="1" s="1"/>
  <c r="F549" i="8"/>
  <c r="F550" i="8" s="1"/>
  <c r="P485" i="1"/>
  <c r="Q485" i="1" s="1"/>
  <c r="P513" i="1"/>
  <c r="Q513" i="1" s="1"/>
  <c r="P505" i="1"/>
  <c r="Q505" i="1" s="1"/>
  <c r="P521" i="1"/>
  <c r="Q521" i="1" s="1"/>
  <c r="P509" i="1"/>
  <c r="Q509" i="1" s="1"/>
  <c r="P501" i="1"/>
  <c r="Q501" i="1" s="1"/>
  <c r="P537" i="1"/>
  <c r="Q537" i="1" s="1"/>
  <c r="P533" i="1"/>
  <c r="Q533" i="1" s="1"/>
  <c r="P529" i="1"/>
  <c r="Q529" i="1" s="1"/>
  <c r="P493" i="1"/>
  <c r="Q493" i="1" s="1"/>
  <c r="O473" i="1"/>
  <c r="P473" i="1" s="1"/>
  <c r="Q473" i="1" s="1"/>
  <c r="Q477" i="1" s="1"/>
  <c r="O389" i="1"/>
  <c r="P329" i="1"/>
  <c r="Q329" i="1" s="1"/>
  <c r="O337" i="1"/>
  <c r="P345" i="1"/>
  <c r="Q345" i="1" s="1"/>
  <c r="P461" i="1"/>
  <c r="Q461" i="1" s="1"/>
  <c r="Q465" i="1" s="1"/>
  <c r="O433" i="1"/>
  <c r="P433" i="1" s="1"/>
  <c r="Q433" i="1" s="1"/>
  <c r="O369" i="1"/>
  <c r="P369" i="1" s="1"/>
  <c r="Q369" i="1" s="1"/>
  <c r="P337" i="1"/>
  <c r="Q337" i="1" s="1"/>
  <c r="P437" i="1"/>
  <c r="Q437" i="1" s="1"/>
  <c r="O365" i="1"/>
  <c r="P365" i="1" s="1"/>
  <c r="Q365" i="1" s="1"/>
  <c r="O341" i="1"/>
  <c r="P341" i="1" s="1"/>
  <c r="Q341" i="1" s="1"/>
  <c r="O349" i="1"/>
  <c r="P349" i="1" s="1"/>
  <c r="Q349" i="1" s="1"/>
  <c r="P397" i="1"/>
  <c r="Q397" i="1" s="1"/>
  <c r="P405" i="1"/>
  <c r="Q405" i="1" s="1"/>
  <c r="P413" i="1"/>
  <c r="Q413" i="1" s="1"/>
  <c r="O421" i="1"/>
  <c r="P373" i="1"/>
  <c r="Q373" i="1" s="1"/>
  <c r="P377" i="1"/>
  <c r="Q377" i="1" s="1"/>
  <c r="P381" i="1"/>
  <c r="Q381" i="1" s="1"/>
  <c r="P385" i="1"/>
  <c r="Q385" i="1" s="1"/>
  <c r="P389" i="1"/>
  <c r="Q389" i="1" s="1"/>
  <c r="P421" i="1"/>
  <c r="Q421" i="1" s="1"/>
  <c r="P429" i="1"/>
  <c r="Q429" i="1" s="1"/>
  <c r="P309" i="1"/>
  <c r="Q309" i="1" s="1"/>
  <c r="P317" i="1"/>
  <c r="Q317" i="1" s="1"/>
  <c r="P325" i="1"/>
  <c r="Q325" i="1" s="1"/>
  <c r="P333" i="1"/>
  <c r="Q333" i="1" s="1"/>
  <c r="P357" i="1"/>
  <c r="Q357" i="1" s="1"/>
  <c r="P361" i="1"/>
  <c r="Q361" i="1" s="1"/>
  <c r="P393" i="1"/>
  <c r="Q393" i="1" s="1"/>
  <c r="P401" i="1"/>
  <c r="Q401" i="1" s="1"/>
  <c r="P409" i="1"/>
  <c r="Q409" i="1" s="1"/>
  <c r="P417" i="1"/>
  <c r="Q417" i="1" s="1"/>
  <c r="P425" i="1"/>
  <c r="Q425" i="1" s="1"/>
  <c r="P441" i="1"/>
  <c r="Q441" i="1" s="1"/>
  <c r="P353" i="1"/>
  <c r="Q353" i="1" s="1"/>
  <c r="P313" i="1"/>
  <c r="Q313" i="1" s="1"/>
  <c r="F551" i="8" l="1"/>
  <c r="F553" i="8"/>
  <c r="F552" i="8"/>
  <c r="Q541" i="1"/>
  <c r="Q453" i="1"/>
  <c r="F554" i="8" l="1"/>
  <c r="N285" i="1"/>
  <c r="O285" i="1" s="1"/>
  <c r="N155" i="1"/>
  <c r="N153" i="1"/>
  <c r="N297" i="1"/>
  <c r="O297" i="1" s="1"/>
  <c r="I297" i="1"/>
  <c r="H297" i="1"/>
  <c r="O293" i="1"/>
  <c r="I293" i="1"/>
  <c r="H293" i="1"/>
  <c r="N289" i="1"/>
  <c r="O289" i="1" s="1"/>
  <c r="I289" i="1"/>
  <c r="H289" i="1"/>
  <c r="I285" i="1"/>
  <c r="O281" i="1"/>
  <c r="I281" i="1"/>
  <c r="H281" i="1"/>
  <c r="N277" i="1"/>
  <c r="O277" i="1" s="1"/>
  <c r="I277" i="1"/>
  <c r="H277" i="1"/>
  <c r="N273" i="1"/>
  <c r="O273" i="1" s="1"/>
  <c r="I273" i="1"/>
  <c r="H273" i="1"/>
  <c r="N269" i="1"/>
  <c r="O269" i="1" s="1"/>
  <c r="I269" i="1"/>
  <c r="H269" i="1"/>
  <c r="O265" i="1"/>
  <c r="I265" i="1"/>
  <c r="H265" i="1"/>
  <c r="O261" i="1"/>
  <c r="I261" i="1"/>
  <c r="H261" i="1"/>
  <c r="N257" i="1"/>
  <c r="N253" i="1"/>
  <c r="O253" i="1" s="1"/>
  <c r="I253" i="1"/>
  <c r="H253" i="1"/>
  <c r="N249" i="1"/>
  <c r="O249" i="1" s="1"/>
  <c r="I249" i="1"/>
  <c r="H249" i="1"/>
  <c r="N245" i="1"/>
  <c r="O245" i="1" s="1"/>
  <c r="I245" i="1"/>
  <c r="H245" i="1"/>
  <c r="N241" i="1"/>
  <c r="O241" i="1" s="1"/>
  <c r="I241" i="1"/>
  <c r="H241" i="1"/>
  <c r="N237" i="1"/>
  <c r="O237" i="1" s="1"/>
  <c r="I237" i="1"/>
  <c r="H237" i="1"/>
  <c r="N233" i="1"/>
  <c r="O233" i="1" s="1"/>
  <c r="I233" i="1"/>
  <c r="H233" i="1"/>
  <c r="N229" i="1"/>
  <c r="O229" i="1" s="1"/>
  <c r="I229" i="1"/>
  <c r="H229" i="1"/>
  <c r="O225" i="1"/>
  <c r="I225" i="1"/>
  <c r="H225" i="1"/>
  <c r="N221" i="1"/>
  <c r="O221" i="1" s="1"/>
  <c r="I221" i="1"/>
  <c r="H221" i="1"/>
  <c r="N217" i="1"/>
  <c r="O217" i="1" s="1"/>
  <c r="I217" i="1"/>
  <c r="H217" i="1"/>
  <c r="N213" i="1"/>
  <c r="O213" i="1" s="1"/>
  <c r="I213" i="1"/>
  <c r="H213" i="1"/>
  <c r="O201" i="1"/>
  <c r="I201" i="1"/>
  <c r="H201" i="1"/>
  <c r="I25" i="1"/>
  <c r="I29" i="1"/>
  <c r="I33" i="1"/>
  <c r="I37" i="1"/>
  <c r="I41" i="1"/>
  <c r="I45" i="1"/>
  <c r="I49" i="1"/>
  <c r="I53" i="1"/>
  <c r="I57" i="1"/>
  <c r="I61" i="1"/>
  <c r="I65" i="1"/>
  <c r="I69" i="1"/>
  <c r="I73" i="1"/>
  <c r="I77" i="1"/>
  <c r="I81" i="1"/>
  <c r="I85" i="1"/>
  <c r="I89" i="1"/>
  <c r="I93" i="1"/>
  <c r="I97" i="1"/>
  <c r="I101" i="1"/>
  <c r="I105" i="1"/>
  <c r="I109" i="1"/>
  <c r="I113" i="1"/>
  <c r="I117" i="1"/>
  <c r="I121" i="1"/>
  <c r="I125" i="1"/>
  <c r="I129" i="1"/>
  <c r="I133" i="1"/>
  <c r="I137" i="1"/>
  <c r="I141" i="1"/>
  <c r="I145" i="1"/>
  <c r="I149" i="1"/>
  <c r="I153" i="1"/>
  <c r="I157" i="1"/>
  <c r="I161" i="1"/>
  <c r="I165" i="1"/>
  <c r="I169" i="1"/>
  <c r="I181" i="1"/>
  <c r="I185" i="1"/>
  <c r="I189" i="1"/>
  <c r="I193" i="1"/>
  <c r="I197" i="1"/>
  <c r="I205" i="1"/>
  <c r="I209" i="1"/>
  <c r="I257" i="1"/>
  <c r="H21" i="1"/>
  <c r="H25" i="1"/>
  <c r="H29" i="1"/>
  <c r="H33" i="1"/>
  <c r="H37" i="1"/>
  <c r="H41" i="1"/>
  <c r="H45" i="1"/>
  <c r="H49" i="1"/>
  <c r="H53" i="1"/>
  <c r="H57" i="1"/>
  <c r="H61" i="1"/>
  <c r="H65" i="1"/>
  <c r="H69" i="1"/>
  <c r="H73" i="1"/>
  <c r="H77" i="1"/>
  <c r="H81" i="1"/>
  <c r="H85" i="1"/>
  <c r="H89" i="1"/>
  <c r="H93" i="1"/>
  <c r="H97" i="1"/>
  <c r="H101" i="1"/>
  <c r="H105" i="1"/>
  <c r="H109" i="1"/>
  <c r="H113" i="1"/>
  <c r="H117" i="1"/>
  <c r="H121" i="1"/>
  <c r="H125" i="1"/>
  <c r="H129" i="1"/>
  <c r="H133" i="1"/>
  <c r="H137" i="1"/>
  <c r="H141" i="1"/>
  <c r="H145" i="1"/>
  <c r="H149" i="1"/>
  <c r="H153" i="1"/>
  <c r="H161" i="1"/>
  <c r="H165" i="1"/>
  <c r="H169" i="1"/>
  <c r="O181" i="1"/>
  <c r="H181" i="1"/>
  <c r="N167" i="1"/>
  <c r="N149" i="1"/>
  <c r="F557" i="8" l="1"/>
  <c r="F558" i="8" s="1"/>
  <c r="F559" i="8" s="1"/>
  <c r="P201" i="1"/>
  <c r="Q201" i="1" s="1"/>
  <c r="P265" i="1"/>
  <c r="Q265" i="1" s="1"/>
  <c r="P297" i="1"/>
  <c r="Q297" i="1" s="1"/>
  <c r="P229" i="1"/>
  <c r="Q229" i="1" s="1"/>
  <c r="P237" i="1"/>
  <c r="Q237" i="1" s="1"/>
  <c r="P245" i="1"/>
  <c r="Q245" i="1" s="1"/>
  <c r="P253" i="1"/>
  <c r="Q253" i="1" s="1"/>
  <c r="P261" i="1"/>
  <c r="Q261" i="1" s="1"/>
  <c r="P269" i="1"/>
  <c r="Q269" i="1" s="1"/>
  <c r="P277" i="1"/>
  <c r="Q277" i="1" s="1"/>
  <c r="P293" i="1"/>
  <c r="Q293" i="1" s="1"/>
  <c r="P217" i="1"/>
  <c r="Q217" i="1" s="1"/>
  <c r="P221" i="1"/>
  <c r="Q221" i="1" s="1"/>
  <c r="P225" i="1"/>
  <c r="Q225" i="1" s="1"/>
  <c r="P233" i="1"/>
  <c r="Q233" i="1" s="1"/>
  <c r="P241" i="1"/>
  <c r="Q241" i="1" s="1"/>
  <c r="P249" i="1"/>
  <c r="Q249" i="1" s="1"/>
  <c r="P273" i="1"/>
  <c r="Q273" i="1" s="1"/>
  <c r="P281" i="1"/>
  <c r="Q281" i="1" s="1"/>
  <c r="P289" i="1"/>
  <c r="Q289" i="1" s="1"/>
  <c r="P285" i="1"/>
  <c r="Q285" i="1" s="1"/>
  <c r="P213" i="1"/>
  <c r="Q213" i="1" s="1"/>
  <c r="P181" i="1"/>
  <c r="Q181" i="1" s="1"/>
  <c r="O149" i="1"/>
  <c r="P149" i="1" s="1"/>
  <c r="Q149" i="1" s="1"/>
  <c r="F560" i="8" l="1"/>
  <c r="F561" i="8" s="1"/>
  <c r="N165" i="1"/>
  <c r="O165" i="1" s="1"/>
  <c r="N161" i="1"/>
  <c r="O161" i="1" s="1"/>
  <c r="N157" i="1"/>
  <c r="O157" i="1" s="1"/>
  <c r="N169" i="1"/>
  <c r="O169" i="1" s="1"/>
  <c r="O153" i="1"/>
  <c r="N145" i="1"/>
  <c r="O145" i="1" s="1"/>
  <c r="N131" i="1"/>
  <c r="N129" i="1"/>
  <c r="I21" i="1"/>
  <c r="H17" i="1"/>
  <c r="O45" i="1"/>
  <c r="O41" i="1"/>
  <c r="O37" i="1"/>
  <c r="O33" i="1"/>
  <c r="O29" i="1"/>
  <c r="P29" i="1" s="1"/>
  <c r="Q29" i="1" s="1"/>
  <c r="O49" i="1"/>
  <c r="O197" i="1"/>
  <c r="O209" i="1"/>
  <c r="H185" i="1"/>
  <c r="H189" i="1"/>
  <c r="H193" i="1"/>
  <c r="H197" i="1"/>
  <c r="H205" i="1"/>
  <c r="H209" i="1"/>
  <c r="H257" i="1"/>
  <c r="P209" i="1" l="1"/>
  <c r="Q209" i="1" s="1"/>
  <c r="P197" i="1"/>
  <c r="Q197" i="1" s="1"/>
  <c r="P169" i="1"/>
  <c r="Q169" i="1" s="1"/>
  <c r="P165" i="1"/>
  <c r="Q165" i="1" s="1"/>
  <c r="P161" i="1"/>
  <c r="Q161" i="1" s="1"/>
  <c r="P157" i="1"/>
  <c r="Q157" i="1" s="1"/>
  <c r="P153" i="1"/>
  <c r="Q153" i="1" s="1"/>
  <c r="P145" i="1"/>
  <c r="Q145" i="1" s="1"/>
  <c r="O129" i="1"/>
  <c r="P129" i="1" s="1"/>
  <c r="Q129" i="1" s="1"/>
  <c r="P49" i="1"/>
  <c r="Q49" i="1" s="1"/>
  <c r="P37" i="1"/>
  <c r="Q37" i="1" s="1"/>
  <c r="P45" i="1"/>
  <c r="Q45" i="1" s="1"/>
  <c r="P41" i="1"/>
  <c r="Q41" i="1" s="1"/>
  <c r="P33" i="1"/>
  <c r="Q33" i="1" s="1"/>
  <c r="O257" i="1"/>
  <c r="P257" i="1" s="1"/>
  <c r="Q257" i="1" s="1"/>
  <c r="N205" i="1"/>
  <c r="O205" i="1" s="1"/>
  <c r="P205" i="1" s="1"/>
  <c r="Q205" i="1" s="1"/>
  <c r="O189" i="1"/>
  <c r="P189" i="1" s="1"/>
  <c r="Q189" i="1" s="1"/>
  <c r="O185" i="1"/>
  <c r="P185" i="1" s="1"/>
  <c r="Q185" i="1" s="1"/>
  <c r="O193" i="1" l="1"/>
  <c r="P193" i="1" s="1"/>
  <c r="Q193" i="1" s="1"/>
  <c r="Q301" i="1" s="1"/>
  <c r="A38" i="5"/>
  <c r="N137" i="1" l="1"/>
  <c r="N127" i="1"/>
  <c r="N125" i="1"/>
  <c r="N109" i="1"/>
  <c r="N97" i="1"/>
  <c r="N101" i="1"/>
  <c r="O101" i="1" s="1"/>
  <c r="P101" i="1" s="1"/>
  <c r="Q101" i="1" s="1"/>
  <c r="N105" i="1"/>
  <c r="N113" i="1"/>
  <c r="N121" i="1"/>
  <c r="N122" i="1"/>
  <c r="N117" i="1"/>
  <c r="N114" i="1"/>
  <c r="N93" i="1" l="1"/>
  <c r="O93" i="1" s="1"/>
  <c r="P93" i="1" s="1"/>
  <c r="Q93" i="1" s="1"/>
  <c r="N89" i="1"/>
  <c r="O89" i="1" s="1"/>
  <c r="P89" i="1" s="1"/>
  <c r="Q89" i="1" s="1"/>
  <c r="N85" i="1"/>
  <c r="O85" i="1" s="1"/>
  <c r="P85" i="1" s="1"/>
  <c r="Q85" i="1" s="1"/>
  <c r="N70" i="1" l="1"/>
  <c r="N82" i="1"/>
  <c r="N81" i="1"/>
  <c r="N77" i="1"/>
  <c r="O77" i="1" s="1"/>
  <c r="P77" i="1" s="1"/>
  <c r="Q77" i="1" s="1"/>
  <c r="N57" i="1"/>
  <c r="O81" i="1" l="1"/>
  <c r="P81" i="1" s="1"/>
  <c r="Q81" i="1" s="1"/>
  <c r="N58" i="1"/>
  <c r="O57" i="1" s="1"/>
  <c r="P57" i="1" s="1"/>
  <c r="Q57" i="1" s="1"/>
  <c r="N73" i="1"/>
  <c r="O73" i="1" s="1"/>
  <c r="P73" i="1" s="1"/>
  <c r="Q73" i="1" s="1"/>
  <c r="N65" i="1"/>
  <c r="O61" i="1"/>
  <c r="P61" i="1" s="1"/>
  <c r="Q61" i="1" s="1"/>
  <c r="N54" i="1"/>
  <c r="N55" i="1"/>
  <c r="N53" i="1"/>
  <c r="N69" i="1" l="1"/>
  <c r="N141" i="1"/>
  <c r="O141" i="1" l="1"/>
  <c r="P141" i="1" s="1"/>
  <c r="Q141" i="1" s="1"/>
  <c r="O137" i="1"/>
  <c r="P137" i="1" s="1"/>
  <c r="Q137" i="1" s="1"/>
  <c r="N133" i="1"/>
  <c r="O133" i="1" s="1"/>
  <c r="P133" i="1" s="1"/>
  <c r="Q133" i="1" s="1"/>
  <c r="O125" i="1"/>
  <c r="P125" i="1" s="1"/>
  <c r="Q125" i="1" s="1"/>
  <c r="O121" i="1"/>
  <c r="P121" i="1" s="1"/>
  <c r="Q121" i="1" s="1"/>
  <c r="O117" i="1"/>
  <c r="P117" i="1" s="1"/>
  <c r="Q117" i="1" s="1"/>
  <c r="O113" i="1"/>
  <c r="P113" i="1" s="1"/>
  <c r="Q113" i="1" s="1"/>
  <c r="O109" i="1"/>
  <c r="P109" i="1" s="1"/>
  <c r="Q109" i="1" s="1"/>
  <c r="O105" i="1"/>
  <c r="P105" i="1" s="1"/>
  <c r="Q105" i="1" s="1"/>
  <c r="O97" i="1"/>
  <c r="P97" i="1" s="1"/>
  <c r="Q97" i="1" s="1"/>
  <c r="O69" i="1"/>
  <c r="P69" i="1" s="1"/>
  <c r="Q69" i="1" s="1"/>
  <c r="O65" i="1"/>
  <c r="P65" i="1" s="1"/>
  <c r="Q65" i="1" s="1"/>
  <c r="O25" i="1"/>
  <c r="P25" i="1" s="1"/>
  <c r="Q25" i="1" s="1"/>
  <c r="O21" i="1"/>
  <c r="P21" i="1" s="1"/>
  <c r="Q21" i="1" s="1"/>
  <c r="O17" i="1" l="1"/>
  <c r="P17" i="1" l="1"/>
  <c r="Q17" i="1" s="1"/>
  <c r="A3" i="5" l="1"/>
  <c r="A2" i="6"/>
  <c r="O53" i="1" l="1"/>
  <c r="P53" i="1" s="1"/>
  <c r="Q53" i="1" l="1"/>
  <c r="A1" i="5"/>
  <c r="A1" i="6"/>
  <c r="Q173" i="1" l="1"/>
  <c r="Q545" i="1" s="1"/>
  <c r="Q549" i="1" l="1"/>
  <c r="Q550" i="1" s="1"/>
  <c r="D12" i="7" l="1"/>
  <c r="D11" i="7"/>
  <c r="F27" i="5" l="1"/>
  <c r="E27" i="5"/>
  <c r="D27" i="5"/>
  <c r="F20" i="5"/>
  <c r="E20" i="5"/>
  <c r="F15" i="5"/>
  <c r="F16" i="5" s="1"/>
  <c r="F17" i="5" s="1"/>
  <c r="F19" i="5" l="1"/>
  <c r="E15" i="5"/>
  <c r="E16" i="5" s="1"/>
  <c r="E17" i="5" s="1"/>
  <c r="G15" i="5"/>
  <c r="G16" i="5" s="1"/>
  <c r="G17" i="5" s="1"/>
  <c r="E19" i="5" l="1"/>
  <c r="G19" i="5"/>
  <c r="F22" i="5"/>
  <c r="F23" i="5" s="1"/>
  <c r="F28" i="5" s="1"/>
  <c r="F21" i="5"/>
  <c r="G21" i="5" l="1"/>
  <c r="E21" i="5"/>
  <c r="E22" i="5" s="1"/>
  <c r="E23" i="5" s="1"/>
  <c r="E28" i="5" s="1"/>
  <c r="F30" i="5"/>
  <c r="F31" i="5" s="1"/>
  <c r="F32" i="5" l="1"/>
  <c r="F34" i="5" s="1"/>
  <c r="E30" i="5"/>
  <c r="E31" i="5" s="1"/>
  <c r="F33" i="5" l="1"/>
  <c r="E32" i="5"/>
  <c r="E34" i="5"/>
  <c r="E33" i="5"/>
  <c r="Q551" i="1" l="1"/>
  <c r="Q552" i="1" s="1"/>
  <c r="D12" i="6" l="1"/>
  <c r="F6" i="1"/>
  <c r="D14" i="6" l="1"/>
  <c r="H12" i="6"/>
  <c r="H14" i="6" s="1"/>
  <c r="D13" i="5" s="1"/>
  <c r="D12" i="5"/>
  <c r="H12" i="5" s="1"/>
  <c r="H13" i="5" s="1"/>
  <c r="D15" i="5" l="1"/>
  <c r="D16" i="5" l="1"/>
  <c r="D17" i="5" s="1"/>
  <c r="H15" i="5"/>
  <c r="H16" i="5" s="1"/>
  <c r="H17" i="5" s="1"/>
  <c r="D20" i="5" l="1"/>
  <c r="D19" i="5"/>
  <c r="G20" i="5"/>
  <c r="D21" i="5"/>
  <c r="H21" i="5" s="1"/>
  <c r="H20" i="5" l="1"/>
  <c r="G22" i="5"/>
  <c r="G23" i="5" s="1"/>
  <c r="D22" i="5"/>
  <c r="D23" i="5" s="1"/>
  <c r="D28" i="5" s="1"/>
  <c r="H19" i="5"/>
  <c r="H22" i="5" l="1"/>
  <c r="H23" i="5" s="1"/>
  <c r="H26" i="5" s="1"/>
  <c r="D30" i="5"/>
  <c r="D31" i="5" s="1"/>
  <c r="D32" i="5" s="1"/>
  <c r="D33" i="5" l="1"/>
  <c r="D34" i="5" s="1"/>
  <c r="D19" i="7" s="1"/>
  <c r="G27" i="5"/>
  <c r="G28" i="5" s="1"/>
  <c r="H25" i="5" l="1"/>
  <c r="H27" i="5" s="1"/>
  <c r="H28" i="5" s="1"/>
  <c r="H30" i="5" s="1"/>
  <c r="H31" i="5" s="1"/>
  <c r="H32" i="5" s="1"/>
  <c r="G30" i="5"/>
  <c r="G31" i="5" s="1"/>
  <c r="G32" i="5" s="1"/>
  <c r="G33" i="5" l="1"/>
  <c r="G34" i="5" s="1"/>
  <c r="H33" i="5"/>
  <c r="H34" i="5" s="1"/>
  <c r="A18" i="7" l="1"/>
  <c r="G6" i="5"/>
</calcChain>
</file>

<file path=xl/sharedStrings.xml><?xml version="1.0" encoding="utf-8"?>
<sst xmlns="http://schemas.openxmlformats.org/spreadsheetml/2006/main" count="1123" uniqueCount="413">
  <si>
    <t>NN</t>
  </si>
  <si>
    <t xml:space="preserve">Ü³Ë³Ñ³ßí³ÛÇÝ ³ñÅ»ùÁ </t>
  </si>
  <si>
    <t>Ñ³½.  ¹ñ³Ù</t>
  </si>
  <si>
    <t>Ð/Ð</t>
  </si>
  <si>
    <t>Ü³Ë³Ñ³ßíÇ
N</t>
  </si>
  <si>
    <t>²ßË³ï³ÝùÇ ³Ýí³ÝáõÙÁ</t>
  </si>
  <si>
    <t>Ý³Ë³Ñ³ßí³ÛÇÝ ³ñÅ»ùÁ</t>
  </si>
  <si>
    <t>ÞÇÝ³ñ³ñ³Ï³Ý
³ßË³ï³Ýù</t>
  </si>
  <si>
    <t>ØáÝï³Å³ÛÇÝ
³ßË³ï³Ýù</t>
  </si>
  <si>
    <t>ê³ñù³íáñáõÙÝ»ñ</t>
  </si>
  <si>
    <t>²ÛÉ Í³Ëë»ñ</t>
  </si>
  <si>
    <t>ÀÝ¹³Ù»ÝÁ</t>
  </si>
  <si>
    <t>¶ÉáõË   2     ÞÇÝ³ñ³ñ³Ï³Ý ÑÇÙÝ³Ï³Ý ³ßË³ï³ÝùÝ»ñ</t>
  </si>
  <si>
    <t>ÀÝ¹³Ù»ÝÁ Áëï 2 ·ÉËÇ</t>
  </si>
  <si>
    <t>¶ÉáõË   8</t>
  </si>
  <si>
    <t>ÀÝ¹³Ù»ÝÁ Áëï   8 ·ÉËÇ</t>
  </si>
  <si>
    <t>ÀÝ¹³Ù»ÝÁ Áëï   1-8 ·ÉËÇ</t>
  </si>
  <si>
    <t xml:space="preserve">¶ÉáõË   9 </t>
  </si>
  <si>
    <t xml:space="preserve">ÞÇÝ³ñ³ñ³Ï³Ý ³ßË³ï³ÝùÝ»ñÇ íñ³ ÏÉÇÙ³Û³Ï³Ý å³ÛÙ³ÝÝ»ñÇ ³½¹»óáõÃÛáõÝÁ Ñ³ßíÇ ³éÝáÕ Í³Ëë»ñ </t>
  </si>
  <si>
    <t>ÞÇÝÙáÝï³Å³ÛÇÝ ³ßË³ï³ÝùÝ»ñÇ ³í³ñïÇó Ñ»ïá ·áÛ³ó³Í /áã ÁÝÃ³óÇÏ/ ³ÕµÇ ï»Õ³÷áËáõÙ</t>
  </si>
  <si>
    <t>öáùñ Í³í³ÉÇ ßÇÝÙáÝï³Å³ÛÇÝ ³ßË³ï³ÝùÝ»ñÇ Ñ³Ù³ñ Ý³Ë³ï»ëíáÕ Éñ³óáõóÇã Í³Ëë»ñ</t>
  </si>
  <si>
    <t>ÀÝ¹³Ù»ÝÁ Áëï   9 ·ÉËÇ</t>
  </si>
  <si>
    <t>ÀÝ¹³Ù»ÝÁ Áëï   1-9 ·ÉËÇ</t>
  </si>
  <si>
    <t>¶ÉáõË  10</t>
  </si>
  <si>
    <t>Ð»ÕÇÝ³Ï³ÛÇÝ ÑëÏáÕáõÃÛáõÝ</t>
  </si>
  <si>
    <t>î»Ë. ÑëÏáÕáõÃÛáõÝ</t>
  </si>
  <si>
    <t>ÀÝ¹³Ù»ÝÁ Áëï   10 ·ÉËÇ</t>
  </si>
  <si>
    <t>ÀÝ¹³Ù»ÝÁ Áëï   1-10 ·ÉËÇ</t>
  </si>
  <si>
    <t>¶ÉáõË  11</t>
  </si>
  <si>
    <t>âÝ³Ë³ï»ëí³Í ³ßË³ï³ÝùÝ»ñ</t>
  </si>
  <si>
    <t>ÀÝ¹³Ù»ÝÁ Áëï   11 ·ÉËÇ</t>
  </si>
  <si>
    <t>ÀÝ¹³Ù»ÝÁ Áëï   1-11 ·ÉËÇ</t>
  </si>
  <si>
    <t>²²Ð</t>
  </si>
  <si>
    <t>ÀÝ¹³Ù»ÝÁ Áëï   ³Ù÷á÷ Ý³Ë³Ñ³ßíÇ</t>
  </si>
  <si>
    <t>Ð³ßí³ñÏ©</t>
  </si>
  <si>
    <t>²ßË³ï³ÝùÝ»ñÇ</t>
  </si>
  <si>
    <t>²ñÅ»ùÁ  Ñ³½© ¹ñ³Ùáí</t>
  </si>
  <si>
    <t>ÀÝ¹Ñ³ÝáõñÁ</t>
  </si>
  <si>
    <t>N</t>
  </si>
  <si>
    <t>³Ýí³ÝáõÙÁ</t>
  </si>
  <si>
    <t>ßÇÝ©</t>
  </si>
  <si>
    <t>ÙáÝï³Å©</t>
  </si>
  <si>
    <t>ë³ñù³-</t>
  </si>
  <si>
    <t>³ÛÉ</t>
  </si>
  <si>
    <t>Ñ³½© ¹ñ³Ù</t>
  </si>
  <si>
    <t>³ßË³ï.</t>
  </si>
  <si>
    <t>³ßË³ï©</t>
  </si>
  <si>
    <t>íáñáõÙ</t>
  </si>
  <si>
    <t>³ßË©</t>
  </si>
  <si>
    <t>Ï·</t>
  </si>
  <si>
    <t>Ù</t>
  </si>
  <si>
    <t>Շինարարական աշխատանքներ</t>
  </si>
  <si>
    <t>ÐÇÙÝ³íáñáõÙÁ</t>
  </si>
  <si>
    <t>²ßË³ï³ÝùÝ»ñÇ ³Ýí³ÝáõÙÁ</t>
  </si>
  <si>
    <t>â³÷Ù³Ý ÙÇ³íáñÁ</t>
  </si>
  <si>
    <t>Ì³í³ÉÁ</t>
  </si>
  <si>
    <t>Áëï ÝáñÙ»ñÇ</t>
  </si>
  <si>
    <t>·áñÍáÕ ·Ý»ñáí</t>
  </si>
  <si>
    <t>³ñÅ»ùÁ</t>
  </si>
  <si>
    <t>³ßË³ï³í³ñÓ</t>
  </si>
  <si>
    <t>Ù»ù»Ý³Ý»ñÇ ¨ Ù»Ë. ß³Ñ³·áñÍáõÙ</t>
  </si>
  <si>
    <t>²Û¹ ÃíáõÙ</t>
  </si>
  <si>
    <t>ÜÛáõÃ»ñÇ Í³ËëÁ ¨ 1 ÙÇíáñÇ ³ñÅ»ùÁ</t>
  </si>
  <si>
    <t>ÀÝ¹Ñ³Ýáõñ ³ñÅ»ùÁ Ñ³½. ¹ñ³Ù</t>
  </si>
  <si>
    <t>ÀÝ¹Ñ³Ýáõñ ³ñÅ»ùÁ                  Ñ³½. ¹ñ³Ù</t>
  </si>
  <si>
    <t>ØÇ³íáñÇ ÁÝ¹Ñ³Ýáõñ ³ñÅ»ùÁ Ñ³½. ¹ñ³Ù</t>
  </si>
  <si>
    <t>ÀÝ¹Ñ³Ýáõñ ³ñÅ»ùÁ  Ñ³½. ¹ñ³Ù</t>
  </si>
  <si>
    <t xml:space="preserve">ÜÛáõÃÇ ³Ýí³ÝáõÙÁ </t>
  </si>
  <si>
    <t>ï</t>
  </si>
  <si>
    <t>Þ³ÑáõÛÃ 11%</t>
  </si>
  <si>
    <t>ì»ñ³¹Çñ Í³Ëë»ñ  13,3%</t>
  </si>
  <si>
    <t>ՆԱԽԱՀԱՇԻՎ N2-1</t>
  </si>
  <si>
    <t>â³÷Ç ÙÇíáñÁ</t>
  </si>
  <si>
    <t>´²ò²îð²¶Æð</t>
  </si>
  <si>
    <t xml:space="preserve">      Ü³Ë³Ñ³ßÇíÁ Ï³½Ùí³Í ÐÐ ù³Õ³ù³ßÇÝáõÃÛ³Ý Ý³Ë³ñ³ñáõÃÛ³Ý Ññ³Ù³Ýáí Ñ³ëï³ïí³Í</t>
  </si>
  <si>
    <t>§·áñÍáÕ ·Ý»ñáí ßÇÝ³ñ³ñ³Ï³Ý ³ßË³ï³ÝùÝ»ñÇ ·Ý³Ñ³ïÙ³Ý Ï³ñ·Ç¦ Ñ³Ù³Ó³ÛÝ:</t>
  </si>
  <si>
    <t xml:space="preserve">      ÎáÝëïñáõÏïÇí ¿É»Ù»ÝïÝ»ñÇ ÝÛáõÃ³Í³Ëë»ñÁ í»ñóí³Í »Ý 1984 ÃíÇ ÝáñÙ»ñáí:</t>
  </si>
  <si>
    <t xml:space="preserve">      ÐÇÙÝ³Ï³Ý ³ßË³ï³í³ñÓÁ »õ Ù»ù»Ý³Ý»ñÇ ß³Ñ³·áñÍáõÙÁ ·Ý³Ñ³ïí³Í »Ý</t>
  </si>
  <si>
    <t>·áñÍ³ÏÇóÝ»ñáí /ÇÝ¹»ùëÝ»ñáí/`</t>
  </si>
  <si>
    <t>³ßË³ï³í³ñÓÇ Ñ³Ù³ñ</t>
  </si>
  <si>
    <t>Ù»ù»Ý³Ý»ñÇ ß³Ñ³·áñÍÙ³Ý Ñ³Ù³ñ</t>
  </si>
  <si>
    <t>×³Ý³å³ñÑ³ÛÇÝ Í³Ëë»ñ« 2% å³Ñ»ëï³ÛÇÝ Í³Ëë»ñ:</t>
  </si>
  <si>
    <t>Ñ³½. ¹ñ³Ù, ³Û¹ ÃíáõÙ</t>
  </si>
  <si>
    <t>~ßÇÝ© ÙáÝï³Å³ÛÇÝ ³ßË³ï³ÝùÝ»ñÁ</t>
  </si>
  <si>
    <t>Ñ³½. ¹ñ³Ù</t>
  </si>
  <si>
    <t xml:space="preserve">      *´áÉáñ ³å³ÙáÝï³Åí³Í åÇï³ÝÇ ÝÛáõÃ»ñÁ »õ ë³ñù³íáñáõÙÝ»ñÁ å³Ñ»ëï³íáñíáõÙ »Ý »í</t>
  </si>
  <si>
    <t>û·ï³·áñÍíáõÙ »Ý å³ïíÇñ³ïáõÇ Ñ³Û³óáÕáõÃÛ³Ùµ</t>
  </si>
  <si>
    <t xml:space="preserve">      Ü³Ë³Ñ³ßÇíÝ»ñÁ Ï³½Ùí³Í »Ý ã³÷³·ñáõÃÛ³Ý ÑÇÙ³Ý íñ³£ </t>
  </si>
  <si>
    <t>ÆÝ¹»ùë³íáñáõÙÁ</t>
  </si>
  <si>
    <t>³ßË³ï³í³ñÓÇÝ</t>
  </si>
  <si>
    <t>ÞÇÝ³ñ³ñ³Ï³Ý ³ßË³ï³ÝùÝ»ñÇ ³ñÅ»ùÁ -</t>
  </si>
  <si>
    <t>Ñ³½. ¹ñ.</t>
  </si>
  <si>
    <t>Ù»ù. »õ ë³ñù. ß³Ñ³·áñÍÙ³ÝÁ</t>
  </si>
  <si>
    <t>îñ³Ýëåáñï³ÛÇÝ Í³Ëë»ñÇ ·áñÍ³ÏÇóÁ</t>
  </si>
  <si>
    <t>²Øöàö Ü²Ê²Ð²ÞÆì</t>
  </si>
  <si>
    <t xml:space="preserve">Ä³Ù³Ý³Ï³íáñ ß»Ýù»ñ ¨ Ï³éáõÛóÝ»ñ </t>
  </si>
  <si>
    <t>Ð²ì²ø Ü²Ê²Ð²ÞÆì</t>
  </si>
  <si>
    <t>ÞÇÝ³ñ³ñ³Ï³Ý ³ßË³ï³ÝùÝ»ñ</t>
  </si>
  <si>
    <t>ËáÕáí³Ï</t>
  </si>
  <si>
    <t>2-1</t>
  </si>
  <si>
    <t>1,0572</t>
  </si>
  <si>
    <r>
      <t>Ù</t>
    </r>
    <r>
      <rPr>
        <vertAlign val="superscript"/>
        <sz val="8"/>
        <rFont val="Arial Armenian"/>
        <family val="2"/>
      </rPr>
      <t>3</t>
    </r>
  </si>
  <si>
    <t>Ñ³ï</t>
  </si>
  <si>
    <r>
      <t>Ù</t>
    </r>
    <r>
      <rPr>
        <vertAlign val="superscript"/>
        <sz val="8"/>
        <rFont val="Arial Armenian"/>
        <family val="2"/>
      </rPr>
      <t>2</t>
    </r>
    <r>
      <rPr>
        <sz val="10"/>
        <rFont val="Arial"/>
        <family val="2"/>
        <charset val="204"/>
      </rPr>
      <t/>
    </r>
  </si>
  <si>
    <r>
      <t>Ù</t>
    </r>
    <r>
      <rPr>
        <vertAlign val="superscript"/>
        <sz val="8"/>
        <rFont val="Arial Armenian"/>
        <family val="2"/>
      </rPr>
      <t>3</t>
    </r>
    <r>
      <rPr>
        <sz val="11"/>
        <color indexed="8"/>
        <rFont val="Calibri"/>
        <family val="2"/>
        <charset val="1"/>
      </rPr>
      <t/>
    </r>
  </si>
  <si>
    <t>ß³Õ³Ë</t>
  </si>
  <si>
    <t>23-169</t>
  </si>
  <si>
    <t>23-166</t>
  </si>
  <si>
    <t>16-34</t>
  </si>
  <si>
    <t>ÎáÛáõÕáõ Ýáñ ö-50 ÙÙ åáÉÇíÇÝÇÉùÉáñÇ¹» ËáÕáí³ÏÇ ïáÕ³¹ñáõÙ</t>
  </si>
  <si>
    <t>16-33</t>
  </si>
  <si>
    <t>16-218</t>
  </si>
  <si>
    <t>ØÇ³óáõÙ ·áÛáõÃÛáõÝ áõÝ»óáÕ ÏáÛáõÕ³·ÍÇÝ</t>
  </si>
  <si>
    <t>ï»Õ</t>
  </si>
  <si>
    <t>½áõ·³ñ³Ý³ÏáÝù</t>
  </si>
  <si>
    <t>Î»ñ³ÙÇÏ³Ï³Ý Éí³ó³ñ³ÝÝ»ñÇ ï»Õ³¹ñáõÙ ëÇýáÝáí</t>
  </si>
  <si>
    <t>Éí³ó³ñ³Ý</t>
  </si>
  <si>
    <t>17-17</t>
  </si>
  <si>
    <t>17-57</t>
  </si>
  <si>
    <t>ëÇýáÝ</t>
  </si>
  <si>
    <t>ÇÝýá</t>
  </si>
  <si>
    <r>
      <t>Ù</t>
    </r>
    <r>
      <rPr>
        <vertAlign val="superscript"/>
        <sz val="8"/>
        <rFont val="Arial Armenian"/>
        <family val="2"/>
      </rPr>
      <t>2</t>
    </r>
    <r>
      <rPr>
        <sz val="10"/>
        <rFont val="Arial"/>
        <family val="2"/>
      </rPr>
      <t/>
    </r>
  </si>
  <si>
    <r>
      <t>Ù</t>
    </r>
    <r>
      <rPr>
        <vertAlign val="superscript"/>
        <sz val="8"/>
        <rFont val="Arial Armenian"/>
        <family val="2"/>
      </rPr>
      <t>2</t>
    </r>
  </si>
  <si>
    <t xml:space="preserve">Ø»ï³Õ³åÉ³ëï» ËáõÉ ëåÇï³Ï ¹éÝ»ñÇ ï»Õ³¹ñáõÙ </t>
  </si>
  <si>
    <t>¹áõé</t>
  </si>
  <si>
    <t>5-85     5-86</t>
  </si>
  <si>
    <t>ò»Ù»Ýï³í³½» Ñ³ñÃ»óÝáÕ ß»ñï 30ÙÙ Ñ³ëï.</t>
  </si>
  <si>
    <t>5-115</t>
  </si>
  <si>
    <t>Ø»ïÉ³Ë» Ñ³ï³ÏÇ Ï³éáõóáõÙ</t>
  </si>
  <si>
    <t>Ù»ïÉ³Ë</t>
  </si>
  <si>
    <t>15-262</t>
  </si>
  <si>
    <t>13-137</t>
  </si>
  <si>
    <t>Ñ³Õ×³ë³É</t>
  </si>
  <si>
    <t>14-418</t>
  </si>
  <si>
    <t>Í»÷³Ù³ÍÇÏ</t>
  </si>
  <si>
    <t>23-40   23-57</t>
  </si>
  <si>
    <t>²Ýóù»ñÇ µ³óáõÙ ¨ ÷³ÏáõÙ Í³ÍÏ»ñáõÙ</t>
  </si>
  <si>
    <t>13-5</t>
  </si>
  <si>
    <t>Ð³Õ×³ë³ÉÇ ù³Ý¹áõÙ å³ï»ñÇó</t>
  </si>
  <si>
    <t xml:space="preserve">Ø»ïÉ³Ë» Ñ³ï³ÏÇ ù³Ý¹áõÙ </t>
  </si>
  <si>
    <t>Üáñ ¹é³Ý µ³óí³óùÇ Çñ³Ï³Ý³óáõÙ Ë³ñ³Ù³µ»ïáÝ» ß³ñí³ÍùÇ Ù»ç</t>
  </si>
  <si>
    <t>26-10</t>
  </si>
  <si>
    <t>´»ïáÝ» ïáõÙµ³Ý»ñÇ Çñ³Ï³Ý³óáõÙ Ýáñ §²ëÇ³Ï³Ý¦ ½áõ·³ñ³Ý³ÏáÝùÇ Ñ³Ù³ñ</t>
  </si>
  <si>
    <t>µ»ïáÝ B20</t>
  </si>
  <si>
    <t>Ï³Õ³å³ñ³Ù³Í</t>
  </si>
  <si>
    <t>ï³Ëï³ÏÝ»ñ</t>
  </si>
  <si>
    <r>
      <t>Ù</t>
    </r>
    <r>
      <rPr>
        <vertAlign val="superscript"/>
        <sz val="8"/>
        <rFont val="Arial Armenian"/>
        <family val="2"/>
      </rPr>
      <t>3</t>
    </r>
    <r>
      <rPr>
        <sz val="10"/>
        <rFont val="Arial"/>
        <family val="2"/>
      </rPr>
      <t/>
    </r>
  </si>
  <si>
    <t>15-264</t>
  </si>
  <si>
    <t>¸é³Ý ß»å»ñÇ ó»Ù³í³½» ëí³Õ</t>
  </si>
  <si>
    <t>§²ëÇ³Ï³Ý¦ ½áõ·³ñ³Ý³ÏáÝùÇ ï»Õ³¹ñáõÙ</t>
  </si>
  <si>
    <t>17-70</t>
  </si>
  <si>
    <t>ÎáÛáõÕáõ Ýáñ ö-100 ÙÙ åáÉÇíÇÝÇÉùÉáñÇ¹» ËáÕáí³ÏÇ ï»Õ³¹ñáõÙ</t>
  </si>
  <si>
    <t>6-40</t>
  </si>
  <si>
    <t>Ê³ñ³Ù³µ»ïáÝ» 100ÙÙ µÉáÏÝ»ñÇó µ³óí³óùÇ ß³ñáõÙ</t>
  </si>
  <si>
    <t>µÉáÏ</t>
  </si>
  <si>
    <t>ï³ßï³Ï/µ³ãáÏ/</t>
  </si>
  <si>
    <t>E16-261</t>
  </si>
  <si>
    <t>²ÉÛáõÙÇÝ» ß»ñïáí çñ³Ù³ï³Ï³ñ³ñÙ³Ý 15ÙÙ åáÉÇ¿ÃÇÉ»Ý» ËáÕáí³ÏÇ ï»Õ³¹ñáõÙ</t>
  </si>
  <si>
    <t>·Ù</t>
  </si>
  <si>
    <t>Ò»õ³íáñ Ù³ë»ñ</t>
  </si>
  <si>
    <t>Ó»õ³íáñ Ù³ë</t>
  </si>
  <si>
    <t>E22-365</t>
  </si>
  <si>
    <t>17-36</t>
  </si>
  <si>
    <t>Ðáë³ÏÇ ï»Õ³¹ñáõÙ</t>
  </si>
  <si>
    <t>Ñáë³Ï</t>
  </si>
  <si>
    <t>16-164</t>
  </si>
  <si>
    <r>
      <t xml:space="preserve">È³ïáõÝ» ÷³Ï³ÝÝ»ñÇ ï»Õ³¹ñáõÙ </t>
    </r>
    <r>
      <rPr>
        <sz val="8"/>
        <rFont val="Symbol"/>
        <family val="1"/>
        <charset val="2"/>
      </rPr>
      <t>Æ</t>
    </r>
    <r>
      <rPr>
        <sz val="8"/>
        <rFont val="Arial Armenian"/>
        <family val="2"/>
      </rPr>
      <t>15ÙÙ</t>
    </r>
  </si>
  <si>
    <t>÷³Ï³Ý</t>
  </si>
  <si>
    <t>16-130</t>
  </si>
  <si>
    <t>Ìáñ³ÏÇ ï»Õ³¹ñáõÙ</t>
  </si>
  <si>
    <t>Íáñ³Ï</t>
  </si>
  <si>
    <t>ßáõÏ³</t>
  </si>
  <si>
    <t>ÖÏáõÝ ËáÕáí³Ï</t>
  </si>
  <si>
    <t>×ÏáõÝ ËáÕáí³Ï</t>
  </si>
  <si>
    <t>îáõÙµ³Ý»ñÇ ¨ ù³Ý¹í³Í Ù»ïÉ³Ë» Ñ³ï³ÏÝ»ñÇ í»ñ³Ï³Ý·ÝáõÙ</t>
  </si>
  <si>
    <t>Üáñ ß³ñí³ÍùÇ ó»Ù³í³½» ëí³Õ</t>
  </si>
  <si>
    <t>êí³ÕÇ »ñ»ë³å³ïáõÙ Ñ³Õ×³ë³Éáí</t>
  </si>
  <si>
    <t>È³ï»ùë. Ý»ñÏ</t>
  </si>
  <si>
    <t>16-206</t>
  </si>
  <si>
    <t>æñ³Ù³ï³Ï³ñ³ñÙ³Ý ó³ÝóÇ ÙÇ³óáõÙ ·áñÍáÕ ó³ÝóÇÝ</t>
  </si>
  <si>
    <t>23-103</t>
  </si>
  <si>
    <t>23-164</t>
  </si>
  <si>
    <t>Ø³Ýñ³Ñ³ï³Ï» Ñ³ï³ÏÇ ù³Ý¹áõÙ</t>
  </si>
  <si>
    <t>ò»Ù³í³½» Ñ³ñÃ»óÝáÕ ß»ñïÇ ù³Ý¹áõÙ</t>
  </si>
  <si>
    <t>26-77</t>
  </si>
  <si>
    <t>ØÇ³ÓáõÛÉ »/µ»ïáÝ» µ³ñ³íáñ B20 ¹³ëÇ µ»ïáÝÇó</t>
  </si>
  <si>
    <t>²Ùñ³Ý</t>
  </si>
  <si>
    <t>³Ùñ³Ý</t>
  </si>
  <si>
    <t>5-43</t>
  </si>
  <si>
    <t>ßñÇß³Ï</t>
  </si>
  <si>
    <t>Ù»Ë</t>
  </si>
  <si>
    <t xml:space="preserve">Î»ñ³ÙÇÏ³Ï³Ý ½áõ·³ñ³Ý³ÏáÝù»ñÇ ï»Õ³¹ñáõÙ </t>
  </si>
  <si>
    <t>ÊóÇÏÝ»ñÇ Ù»ï³ÕáåÉ³ëï» ¹éÝ»ñÇ ï»Õ³¹ñáõÙ</t>
  </si>
  <si>
    <t>Î³½Ù»ó                                                             ê.ºÔÆÎÚ²ÜÀ</t>
  </si>
  <si>
    <t>Î³½Ù»ó                                 ê. ºÔÆÎÚ²ÜÀ</t>
  </si>
  <si>
    <t>ÁÝ¹³Ù»ÝÁ 3-áí</t>
  </si>
  <si>
    <t>19-70</t>
  </si>
  <si>
    <t>²ë³Ç³Ï³Ý ½áõ·³ñ³Ý³ÏáÝù»ñÇ ³å³ÙáÝï³ÅáõÙ</t>
  </si>
  <si>
    <t xml:space="preserve">      ÜÛáõÃ»ñÇ ³ñÅ»ùÝ»ñÁ í»ñóí³Í »Ý ¿ÏáÝáÙÇÏ³ÛÇ Ý³Ë³ñ³ñáõÃÛ³Ý ÏáÕÙÇó Ññ³ï³ñ³Ïí³Í 2021Ã. N1</t>
  </si>
  <si>
    <t>1840.28</t>
  </si>
  <si>
    <t>2370.76</t>
  </si>
  <si>
    <t>19-69</t>
  </si>
  <si>
    <t>Èí³ó³ñ³ÝÝ»ñÇ ³å³ÙáÝï³ÅáõÙ</t>
  </si>
  <si>
    <t>19-1</t>
  </si>
  <si>
    <t xml:space="preserve">æñ³Ù³ï³Ï³ñ³ñÙ³Ý ËáÕáí³ÏÝ»ñÇ ³å³Ù»Ýï³ÅáõÙ </t>
  </si>
  <si>
    <t>19-74</t>
  </si>
  <si>
    <t>Ðáë³ÏÝ»ñÇ ³å³ÙáÝï³ÅáõÙ</t>
  </si>
  <si>
    <t>14-418   ·-0,6</t>
  </si>
  <si>
    <t>Ð³Õ×³ë³É»ñÇó í»ñ¨ å³ï»ñÇ Ý»ñÏÇó Ù³ùñáõÙ</t>
  </si>
  <si>
    <t>14-419   ·-0,6</t>
  </si>
  <si>
    <t>²é³ëï³ÕÝ»ñÇó Ý»ñÏÇ Ù³ùñáõÙ</t>
  </si>
  <si>
    <t>êí³ÕÇ »ñ»ë³å³ïáõÙ Ñ³Õ×³ë³Éáí Ñ-1,6Ù</t>
  </si>
  <si>
    <t>ä³ï»ñÇ É³ï»ùë³ÛÇÝ Ý»ñÏáõÙ</t>
  </si>
  <si>
    <t>14-419</t>
  </si>
  <si>
    <t>²é³ëï³ÕÝ»ñÇ É³ï»ùë³ÛÇÝ Ý»ñÏáõÙ</t>
  </si>
  <si>
    <t>8-591-2</t>
  </si>
  <si>
    <t>²Ýç³ïÇãÇ ï»Õ³¹ñáõÙ</t>
  </si>
  <si>
    <t>³Ýç³ïÇã</t>
  </si>
  <si>
    <t>8-402-2</t>
  </si>
  <si>
    <t xml:space="preserve">ППВ 2x2.5ÙÙ2 Ñ³ïí³Íùáí åÕÝÓ» Ñ³Õáñ¹³É³ñÇ ³ÝóÏ³óáõÙ </t>
  </si>
  <si>
    <t>Ñ³Õáñ¹³É³ñ</t>
  </si>
  <si>
    <t>ÊóÇÏÝ»ñÇ Ù»ï³ÕáåÉ³ëï» ÙÇçÝáñÙÝ»ñÇ ï»Õ³¹ñáõÙ</t>
  </si>
  <si>
    <t>6-32   ÏÇñ³é</t>
  </si>
  <si>
    <t>ÙÇçÝáñÙ</t>
  </si>
  <si>
    <t>åïáõï³Ï</t>
  </si>
  <si>
    <t>Ø»ï³Õ³Ï³Ý Ï³Ý·Ý³ÏÝ»ñÇ ¨ Ñ»Í³ÝÝ»ñÇ ³ñÅ»ùÁ 80x80x2,5ÙÙ</t>
  </si>
  <si>
    <t>ØÇç³¹Çñ ¿É»Ù»ÝïÝ»ñ</t>
  </si>
  <si>
    <t>ÙÇç. ¿É»Ù»Ýï</t>
  </si>
  <si>
    <t>15-614</t>
  </si>
  <si>
    <t>Ø»ï³Õ³Ï³Ý ¿É»Ù»ÝïÝ»ñÇ »ñÏß»ñï ÛáõÕ³Ý»ñÏáõÙ</t>
  </si>
  <si>
    <t>ÛáõÕ³Ý»ñÏ</t>
  </si>
  <si>
    <t>ûÉÇý</t>
  </si>
  <si>
    <t>¹éÝ³Ï</t>
  </si>
  <si>
    <t>ÁÝ¹³Ù»ÝÁ 1-áí</t>
  </si>
  <si>
    <t>N2 Ù³ëÝ³ß»ÝùÇ 2-ñ¹ Ñ³ñÏÇ ¨ N5 Ù³ëÝ³ß»ÝùÇ 1-ÇÝ ¨ 2-ñ¹ Ñ³ñÏ»ñÇ ë³ÝÑ³Ý·áõÛóÝ»ñÇ í»ñ³Ï³éáõóáõÙ</t>
  </si>
  <si>
    <t>2.N1Ù³ëÝ³ß»ÝùÇ ë³ÝÑ³Ý·áõÛóÇ í»ñ³Ï³éáõóáõÙ</t>
  </si>
  <si>
    <t>³ßË³ï³í³ñÓ            ·-1840,28</t>
  </si>
  <si>
    <t>Ù»ù»Ý³Ý»ñÇ ¨ Ù»Ë. ß³Ñ³·áñÍáõÙ                ·-2370,76</t>
  </si>
  <si>
    <t>23-51</t>
  </si>
  <si>
    <t>ØÇçÝáñÙÝ»ñÇ ù³Ý¹áõÙ</t>
  </si>
  <si>
    <t>14-363   ·-0,6</t>
  </si>
  <si>
    <t>ä³ï»ñÇó Ý»ñÏÇ Ù³ùñáõÙ</t>
  </si>
  <si>
    <t>¼áõ·³ñ³Ý³ÏáÝù»ñÇ ³å³ÙáÝï³ÅáõÙ</t>
  </si>
  <si>
    <t>5-85      5-86</t>
  </si>
  <si>
    <t>30ÙÙ Ñ³ëï. ó/³í³½» Ñ³ñÃ»óÝáÕ ß»ñïÇ Çñ³Ï³Ý³óáõÙ</t>
  </si>
  <si>
    <t>Ø»ïÉ³Ë» Ñ³ï³ÏÇ Çñ³Ï³Ý³óáõÙ</t>
  </si>
  <si>
    <t>¼áõ·³ñ³Ý³ÏáÝùÇ ï»Õ³¹ñáõÙ</t>
  </si>
  <si>
    <t>ä³ï»ñÇ ó/³í³½» ëí³ÕÇ ï»Õ-ï»Õ Ýáñá·áõÙ</t>
  </si>
  <si>
    <t>ÁÝ¹³Ù»ÝÁ 2-áí</t>
  </si>
  <si>
    <t>2.N5Ù³ëÝ³ß»ÝùÇ 1-ÇÝ Ñ³ñÏáõÙ  áõëáõóã³Ï³Ý ³ÝÓÝ³Ï³½ÙÇ ë³ÝÑ³Ý·áõÛóÇ Ï³éáõóáõÙ</t>
  </si>
  <si>
    <t>ê³ÝÑ³Ý·áõÛóáõÙ Ýáñ ÙÇçÝáñÙÝ»ñÇ ó»Ù³í³½» ëí³Õ</t>
  </si>
  <si>
    <t>11-178</t>
  </si>
  <si>
    <t>ØÇçÝáñÙÇ Ñ³Ï³é³Ï ÏáÕÙÇó ·³ç» ëí³Õ</t>
  </si>
  <si>
    <t>·³ç</t>
  </si>
  <si>
    <t>çáõñ</t>
  </si>
  <si>
    <t>¶áÛáõÃÛáõÝ áõÝ»óáÕ å³ï»ñÇó Ý»ñÏÇ Ù³ùñáõÙ</t>
  </si>
  <si>
    <t>11-221</t>
  </si>
  <si>
    <t>ê³ÝÑ³Ý·áõÛóÇ å³ï»ñÇó Ñ-1,6Ù µ³ñÓñáõÃÛ³Ùµ ·³ç» ëí³ÕÇ ù³Ý¹áõÝ</t>
  </si>
  <si>
    <t>ÜáõÛÝ ï³ñ³ÍùÇ ëí³Õ ó/³í³½» ß³Õ³Ëáí</t>
  </si>
  <si>
    <t>ê»ÝÛ³ÏÇ å³ï»ñÇ ¨ ë³ÝÑ³Ý·áõÛóÇ å³ïÇ í»ñÇÝ Ù³ë»ñÇ É³ï»ùë³ÛÇÝ Ý»ñÏáõÙ</t>
  </si>
  <si>
    <t>ê»ÝÛ³ÏÇ Ñ³ï³ÏÇ ÷³Ûï» ßñÇß³ÏÇ ï»Õ³¹ñáõÙ</t>
  </si>
  <si>
    <t>ÁÝ¹³Ù»ÝÁ 4-áí</t>
  </si>
  <si>
    <t>4.²ÛÉ ³ßË³ï³ÝùÝ»ñ</t>
  </si>
  <si>
    <t>23-77</t>
  </si>
  <si>
    <t>´áÉáñ ³ßË³ï³ÝùÝ»ñÇó ·áÛ³ó³Í ßÇÝ. ³ÕµÇ Ïáõï³ÏáõÙ, ¹áõñë µ»ñáõÙ ß»ÝùÇó, µ³ñÓáõÙ ³/Ù»ù»Ý³ÛÇ íñ³ ¨ ï³Õ³÷áËáõÙ 12ÏÙ</t>
  </si>
  <si>
    <t xml:space="preserve">                        Î³½Ù»ó                                 ê. ºÕÇÏÛ³Ý</t>
  </si>
  <si>
    <t>5. Ø³ëÝ³ß»ÝùÇ ÙÇç³ÝóùÇ Ñ³ï³ÏÝ»ñ</t>
  </si>
  <si>
    <t>5-40    14-384  14-385</t>
  </si>
  <si>
    <t>Ø³ëÝ³ß»ÝùÇ ÙÇç³ÝóùÝ»ñÇ ·áÛáõÃÛáõÝ áõÝ»óáÕ Ù³Ýñ³Ñ³ï³Ï» Ñ³ï³ÏÝ»ñÇ ÑÕÏáõÙ ¨ »é³ß»ñï É³ù³å³ïáõÙ ÷³ÛÉáõÝ É³ùáí</t>
  </si>
  <si>
    <t>ÑÕÏ³ÃáõÕÃ</t>
  </si>
  <si>
    <t>É³ù</t>
  </si>
  <si>
    <t>ÁÝ¹³Ù»ÝÁ 5-áí</t>
  </si>
  <si>
    <t>6. æ»éáóÙ³Ý ó³Ýó</t>
  </si>
  <si>
    <t>17-144</t>
  </si>
  <si>
    <t>¶áÛáõÃÛáõÝ áõÝ»óáÕ Ù³ñïÏáóÝ»ñÇ ³å³ÙáÝï³ÅáõÙ /ï»Õ-ï»Õ/ Ù³ùñáõÙ, Éí³óáõÙ ¨ í»ñ³ï»Õ³¹ñáõÙ</t>
  </si>
  <si>
    <t>23-117  23-57</t>
  </si>
  <si>
    <t>²Ýóù»ñÇ µ³óáõÙ ¨ ÷³ÏáõÙ Í³ÍÏ»ñáõÙ, Ýáñ Ï³Ý·Ý³ÏÝ»ñÇ ÙáÝï³ÅÙ³Ý Ñ³Ù³ñ</t>
  </si>
  <si>
    <t>16-77</t>
  </si>
  <si>
    <t>äáÕå³ïÛ³ 20x2.6ÙÙ ËáÕáí³ÏÝ»ñÇ ÙáÝï³ÅáõÙ</t>
  </si>
  <si>
    <t xml:space="preserve"> ËáÕáí³Ï</t>
  </si>
  <si>
    <t>äáÕå³ïÛ³ 15ÙÙ ËáÕáí³ÏÝ»ñÇ ÙáÝï³ÅáõÙ</t>
  </si>
  <si>
    <t>ö³Ï³ÝÇ ï»Õ³¹ñáõÙ</t>
  </si>
  <si>
    <t>23-362</t>
  </si>
  <si>
    <t>äáÕå³ï» Ó¨³íáñ Ù³ë»ñ</t>
  </si>
  <si>
    <t>Ó¨³íáñ Ù³ë</t>
  </si>
  <si>
    <t>16-207</t>
  </si>
  <si>
    <t>ØÇ³óáõÙ ·áÛáõÃÛáõÝ áõÝ»óáÕ ó³Ýó»ñÇÝ</t>
  </si>
  <si>
    <t>18-112</t>
  </si>
  <si>
    <t>Üáñ Ãáõç» Ù³ñïÏáóÝ»ñÇ ï»Õ³¹ñáõÙ</t>
  </si>
  <si>
    <t>¿ÏÙ</t>
  </si>
  <si>
    <t>´³ñÓ³ÏÝ»ñÇ ³ñ-»ùÁ</t>
  </si>
  <si>
    <t>µ³ñÓ³Ï</t>
  </si>
  <si>
    <t>Ø³ñïÏáóÝ»ñÇ ³ñÅ»ùÁ</t>
  </si>
  <si>
    <t>ë»Ïó</t>
  </si>
  <si>
    <t>Ù³ñïÏáó</t>
  </si>
  <si>
    <t>18-299</t>
  </si>
  <si>
    <t>ú¹³Ñ³Ý Íáñ³ÝÝ»ñÇ ï»Õ³¹ñáõÙ</t>
  </si>
  <si>
    <t>Íáñ³Ý</t>
  </si>
  <si>
    <t>16-220</t>
  </si>
  <si>
    <t>Ð³Ù³Ï³ñ·Ç ÑÇ¹ñ³íÉÇÏ ÷áñÓ³ñÏáõÙ</t>
  </si>
  <si>
    <t>Ø³ñïÏáóÝ»ñÇ ¨ ËáÕáí³ÏÝ»ñÇ »ñÏß»ñï ÛáõÕ³Ý»ñÏáõÙ</t>
  </si>
  <si>
    <t>5-26</t>
  </si>
  <si>
    <t>Ø³Ýñ³Ñ³ï³Ï» Ñ³ï³ÏÝ»ñÇ Ýáñá·áõÙ /³Ýóù»ñÇó ³é³ç³ó³Í Ã»ñáõÃÛáõÝÝ»ñ/</t>
  </si>
  <si>
    <t>Ù³Ýñ³ï³Ëï³Ï</t>
  </si>
  <si>
    <t>ÁÝ¹³Ù»ÝÁ 6-áí</t>
  </si>
  <si>
    <t>ÁÝ¹³Ù»ÝÁ1-6-áí</t>
  </si>
  <si>
    <t xml:space="preserve">Ø²êÜ²ÞºÜøºðÆ ê²ÜÐ²Ü¶àôÚòÜºðÆ ìºð²Î²èàôòàôØ ºì àôêêâ²Î²Ü ²ÜÒÜ²Î²¼ØÆ ê²ÜÐ²Ü¶àôÚòÆ Î²èàôòàôØ </t>
  </si>
  <si>
    <t>ºðºì²ÜÆ ÂÆì 177 ÐÆØÜ²Î²Ü ¸äðàò</t>
  </si>
  <si>
    <t>§´²ÔºÞ¦ êäÀ-Ç  îÜúðºÜ                              ê. ºÔÆÎÚ²Ü</t>
  </si>
  <si>
    <t xml:space="preserve">                      Î³½Ùí³Í ¿ 2021Ã. ·Ý»ñáí</t>
  </si>
  <si>
    <t>ï»Õ»Ï³·ñÇó »õ 2021Ã. ßáõÏ³Û³Ï³Ý ³ñÅ»ùÝ»ñÇó, ¹ñ³Ýó ³í»É³óí³Í` 5% ³ÛÉ ÝÛáõÃ»ñ« 5,72%</t>
  </si>
  <si>
    <t xml:space="preserve">1984 ÃíÇ ·Ý»ñáí »õ í»ñ³Ñ³ßí³ñÏí³Í 2021Ã© ·Ý»ñáí« Ñ³Ù³Ó³ÛÝ éáõµÉáõó ¹ñ³ÙÇ ³ÝóÙ³Ý </t>
  </si>
  <si>
    <t>²ßË³ï³ÝùÝ»ñÇ  Í³í³ÉÝ»ñÇ ³Ù÷á÷³·Çñ</t>
  </si>
  <si>
    <t>ã/Ù</t>
  </si>
  <si>
    <t>Í³í³ÉÁ</t>
  </si>
  <si>
    <t>ØÇ³íáñÇ ³ñÅ»ùÁ</t>
  </si>
  <si>
    <t xml:space="preserve">ì»ñ³¹Çñ Í³Ëë»ñ  </t>
  </si>
  <si>
    <t xml:space="preserve">Þ³ÑáõÛÃ </t>
  </si>
  <si>
    <t>ÞÇÝ³ñ³ñ³Ï³Ý ³ßË³ï³ÝùÝ»ñÇ íñ³ ÏÉÇÙ³Û³Ï³Ý å³ÛÙ³ÝÝ»ñÇ ³½¹»óáõÃÛáõÝÁ Ñ³ßíÇ ³éÝáÕ Í³Ëë»ñ 0,3%</t>
  </si>
  <si>
    <t xml:space="preserve">Ð»ÕÇÝ³Ï³ÛÇÝ ÑëÏáÕáõÃÛáõÝ </t>
  </si>
  <si>
    <t xml:space="preserve">î»Ë. ÑëÏáÕáõÃÛáõÝ </t>
  </si>
  <si>
    <t xml:space="preserve">âÝ³Ë³ï»ëí³Í ³ßË³ï³ÝùÝ»ñ </t>
  </si>
  <si>
    <t xml:space="preserve">²²Ð 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</si>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</sst>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0.000"/>
    <numFmt numFmtId="165" formatCode="#,##0.0"/>
    <numFmt numFmtId="166" formatCode="_(* #,##0.00_);_(* \(#,##0.00\);_(* &quot;-&quot;??_);_(@_)"/>
    <numFmt numFmtId="167" formatCode="_-* #,##0\ _€_-;\-* #,##0\ _€_-;_-* &quot;-&quot;\ _€_-;_-@_-"/>
    <numFmt numFmtId="168" formatCode="0.0"/>
    <numFmt numFmtId="169" formatCode="#.##0"/>
    <numFmt numFmtId="170" formatCode="0.0000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Armenian"/>
      <family val="2"/>
    </font>
    <font>
      <sz val="8"/>
      <name val="Arial LatArm"/>
      <family val="2"/>
    </font>
    <font>
      <b/>
      <sz val="12"/>
      <color theme="1"/>
      <name val="Arial LatArm"/>
      <family val="2"/>
    </font>
    <font>
      <sz val="10"/>
      <name val="Arial LatArm"/>
      <family val="2"/>
    </font>
    <font>
      <sz val="9"/>
      <name val="Arial LatArm"/>
      <family val="2"/>
    </font>
    <font>
      <sz val="8"/>
      <name val="Arial Armenian"/>
      <family val="2"/>
    </font>
    <font>
      <b/>
      <sz val="9"/>
      <color theme="1"/>
      <name val="Calibri"/>
      <family val="2"/>
      <charset val="204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10"/>
      <name val="Arial Armenian"/>
      <family val="2"/>
    </font>
    <font>
      <b/>
      <sz val="9"/>
      <color theme="1"/>
      <name val="Arial Armenian"/>
      <family val="2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8"/>
      <name val="Arial Armenian"/>
      <family val="2"/>
    </font>
    <font>
      <sz val="10"/>
      <name val="GHEA Grapalat"/>
      <family val="3"/>
    </font>
    <font>
      <b/>
      <sz val="12"/>
      <color theme="1"/>
      <name val="Arial Armenian"/>
      <family val="2"/>
    </font>
    <font>
      <b/>
      <sz val="10"/>
      <color theme="1"/>
      <name val="Arial Armenian"/>
      <family val="2"/>
    </font>
    <font>
      <b/>
      <sz val="11"/>
      <color theme="1"/>
      <name val="Arial Armenian"/>
      <family val="2"/>
    </font>
    <font>
      <u/>
      <sz val="12"/>
      <name val="Arial Armenian"/>
      <family val="2"/>
    </font>
    <font>
      <b/>
      <sz val="10"/>
      <name val="Arial Armenian"/>
      <family val="2"/>
    </font>
    <font>
      <b/>
      <sz val="8"/>
      <color theme="1"/>
      <name val="Arial Armenian"/>
      <family val="2"/>
    </font>
    <font>
      <sz val="11"/>
      <color theme="1"/>
      <name val="Arial Armenian"/>
      <family val="2"/>
    </font>
    <font>
      <b/>
      <sz val="8"/>
      <name val="Arial LatArm"/>
      <family val="2"/>
    </font>
    <font>
      <sz val="9"/>
      <color theme="1"/>
      <name val="Arial LatArm"/>
      <family val="2"/>
    </font>
    <font>
      <sz val="8"/>
      <color theme="1"/>
      <name val="Arial LatArm"/>
      <family val="2"/>
    </font>
    <font>
      <sz val="9"/>
      <color theme="1"/>
      <name val="Arial Armenian"/>
      <family val="2"/>
    </font>
    <font>
      <sz val="10.5"/>
      <name val="Arial Armenian"/>
      <family val="2"/>
    </font>
    <font>
      <u/>
      <sz val="8"/>
      <name val="Arial Armenian"/>
      <family val="2"/>
    </font>
    <font>
      <sz val="8"/>
      <color theme="1"/>
      <name val="Arial Armenian"/>
      <family val="2"/>
    </font>
    <font>
      <vertAlign val="superscript"/>
      <sz val="8"/>
      <name val="Arial Armenian"/>
      <family val="2"/>
    </font>
    <font>
      <b/>
      <sz val="12"/>
      <name val="Arial Armenian"/>
      <family val="2"/>
    </font>
    <font>
      <sz val="12"/>
      <name val="Arial Armenian"/>
      <family val="2"/>
    </font>
    <font>
      <b/>
      <sz val="11"/>
      <color indexed="8"/>
      <name val="Arial Armenian"/>
      <family val="2"/>
    </font>
    <font>
      <sz val="9"/>
      <name val="GHEA Grapalat"/>
      <family val="3"/>
    </font>
    <font>
      <sz val="8"/>
      <color indexed="8"/>
      <name val="Arial Armenian"/>
      <family val="2"/>
    </font>
    <font>
      <sz val="11"/>
      <color indexed="8"/>
      <name val="Calibri"/>
      <family val="2"/>
      <charset val="1"/>
    </font>
    <font>
      <sz val="8"/>
      <name val="Symbol"/>
      <family val="1"/>
      <charset val="2"/>
    </font>
    <font>
      <sz val="8"/>
      <color theme="0"/>
      <name val="Arial Armenian"/>
      <family val="2"/>
    </font>
    <font>
      <sz val="8"/>
      <color theme="0"/>
      <name val="Arial LatArm"/>
      <family val="2"/>
    </font>
    <font>
      <sz val="10"/>
      <color theme="1"/>
      <name val="GHEA Grapalat"/>
      <family val="3"/>
    </font>
    <font>
      <sz val="10"/>
      <color theme="1"/>
      <name val="Arial Armenian"/>
      <family val="2"/>
    </font>
    <font>
      <sz val="9"/>
      <color theme="1"/>
      <name val="Arial AMU"/>
      <family val="2"/>
    </font>
    <font>
      <sz val="8"/>
      <color theme="1"/>
      <name val="Arial AMU"/>
      <family val="2"/>
    </font>
    <font>
      <u/>
      <sz val="9"/>
      <name val="Arial Armenian"/>
      <family val="2"/>
    </font>
    <font>
      <u/>
      <sz val="10"/>
      <name val="Arial Armenian"/>
      <family val="2"/>
    </font>
    <font>
      <i/>
      <sz val="8"/>
      <color theme="1"/>
      <name val="Arial Armenian"/>
      <family val="2"/>
    </font>
    <font>
      <i/>
      <u/>
      <sz val="8"/>
      <color theme="1"/>
      <name val="Arial Armenian"/>
      <family val="2"/>
    </font>
    <font>
      <i/>
      <u/>
      <sz val="8"/>
      <color theme="1"/>
      <name val="Arial LatArm"/>
      <family val="2"/>
    </font>
    <font>
      <b/>
      <i/>
      <u/>
      <sz val="8"/>
      <color theme="1"/>
      <name val="Arial Armenian"/>
      <family val="2"/>
    </font>
    <font>
      <b/>
      <i/>
      <sz val="10"/>
      <name val="Arial LatArm"/>
      <family val="2"/>
    </font>
    <font>
      <i/>
      <sz val="8"/>
      <name val="Arial LatArm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1">
    <xf numFmtId="0" fontId="0" fillId="0" borderId="0"/>
    <xf numFmtId="0" fontId="3" fillId="0" borderId="0"/>
    <xf numFmtId="0" fontId="4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2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11" fillId="0" borderId="0"/>
    <xf numFmtId="0" fontId="13" fillId="3" borderId="0" applyNumberFormat="0" applyBorder="0" applyAlignment="0" applyProtection="0"/>
    <xf numFmtId="166" fontId="11" fillId="0" borderId="0" applyFont="0" applyFill="0" applyBorder="0" applyAlignment="0" applyProtection="0"/>
    <xf numFmtId="0" fontId="1" fillId="0" borderId="0"/>
    <xf numFmtId="0" fontId="3" fillId="0" borderId="0"/>
    <xf numFmtId="0" fontId="1" fillId="0" borderId="0"/>
  </cellStyleXfs>
  <cellXfs count="395">
    <xf numFmtId="0" fontId="0" fillId="0" borderId="0" xfId="0"/>
    <xf numFmtId="0" fontId="0" fillId="0" borderId="0" xfId="0" applyBorder="1"/>
    <xf numFmtId="0" fontId="2" fillId="0" borderId="0" xfId="0" applyFont="1" applyAlignment="1">
      <alignment wrapText="1"/>
    </xf>
    <xf numFmtId="0" fontId="7" fillId="0" borderId="0" xfId="1" applyFont="1"/>
    <xf numFmtId="0" fontId="3" fillId="0" borderId="0" xfId="1"/>
    <xf numFmtId="0" fontId="6" fillId="0" borderId="0" xfId="0" applyFont="1" applyAlignment="1">
      <alignment wrapText="1"/>
    </xf>
    <xf numFmtId="0" fontId="3" fillId="2" borderId="0" xfId="1" applyFill="1"/>
    <xf numFmtId="2" fontId="3" fillId="2" borderId="0" xfId="1" applyNumberFormat="1" applyFill="1"/>
    <xf numFmtId="0" fontId="3" fillId="0" borderId="0" xfId="1" applyBorder="1"/>
    <xf numFmtId="4" fontId="4" fillId="2" borderId="0" xfId="1" applyNumberFormat="1" applyFont="1" applyFill="1" applyBorder="1" applyAlignment="1">
      <alignment horizontal="center"/>
    </xf>
    <xf numFmtId="0" fontId="3" fillId="2" borderId="0" xfId="1" applyFill="1" applyBorder="1"/>
    <xf numFmtId="0" fontId="7" fillId="0" borderId="0" xfId="1" applyFont="1" applyFill="1"/>
    <xf numFmtId="0" fontId="7" fillId="0" borderId="0" xfId="1" applyFont="1" applyFill="1" applyAlignment="1">
      <alignment horizontal="left" vertical="center"/>
    </xf>
    <xf numFmtId="0" fontId="7" fillId="0" borderId="0" xfId="1" applyFont="1" applyBorder="1"/>
    <xf numFmtId="0" fontId="10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 applyAlignment="1">
      <alignment horizontal="left"/>
    </xf>
    <xf numFmtId="0" fontId="15" fillId="0" borderId="0" xfId="0" applyFont="1" applyAlignment="1">
      <alignment horizontal="left"/>
    </xf>
    <xf numFmtId="0" fontId="4" fillId="0" borderId="0" xfId="0" applyFont="1" applyAlignment="1"/>
    <xf numFmtId="0" fontId="25" fillId="0" borderId="6" xfId="1" applyFont="1" applyFill="1" applyBorder="1" applyAlignment="1">
      <alignment wrapText="1"/>
    </xf>
    <xf numFmtId="4" fontId="15" fillId="0" borderId="0" xfId="0" applyNumberFormat="1" applyFont="1" applyAlignment="1">
      <alignment horizontal="center"/>
    </xf>
    <xf numFmtId="4" fontId="25" fillId="0" borderId="0" xfId="0" applyNumberFormat="1" applyFont="1" applyAlignment="1">
      <alignment horizontal="center"/>
    </xf>
    <xf numFmtId="0" fontId="9" fillId="0" borderId="3" xfId="0" applyFont="1" applyFill="1" applyBorder="1" applyAlignment="1">
      <alignment horizontal="center"/>
    </xf>
    <xf numFmtId="2" fontId="9" fillId="0" borderId="3" xfId="0" applyNumberFormat="1" applyFont="1" applyFill="1" applyBorder="1" applyAlignment="1">
      <alignment horizontal="center"/>
    </xf>
    <xf numFmtId="0" fontId="14" fillId="0" borderId="0" xfId="0" applyFont="1" applyFill="1"/>
    <xf numFmtId="0" fontId="4" fillId="0" borderId="0" xfId="0" applyFont="1" applyFill="1"/>
    <xf numFmtId="0" fontId="14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18" fillId="0" borderId="0" xfId="0" applyFont="1" applyFill="1"/>
    <xf numFmtId="164" fontId="14" fillId="0" borderId="0" xfId="0" applyNumberFormat="1" applyFont="1" applyFill="1" applyAlignment="1">
      <alignment horizontal="center"/>
    </xf>
    <xf numFmtId="0" fontId="1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6" fillId="0" borderId="0" xfId="0" applyFont="1" applyAlignment="1">
      <alignment wrapText="1"/>
    </xf>
    <xf numFmtId="0" fontId="26" fillId="0" borderId="0" xfId="0" applyFont="1" applyAlignment="1">
      <alignment wrapText="1"/>
    </xf>
    <xf numFmtId="0" fontId="27" fillId="0" borderId="0" xfId="0" applyFont="1"/>
    <xf numFmtId="0" fontId="16" fillId="0" borderId="0" xfId="0" applyNumberFormat="1" applyFont="1" applyAlignment="1">
      <alignment vertical="center" wrapText="1"/>
    </xf>
    <xf numFmtId="49" fontId="18" fillId="0" borderId="0" xfId="0" applyNumberFormat="1" applyFont="1" applyFill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2" fontId="28" fillId="0" borderId="3" xfId="0" applyNumberFormat="1" applyFont="1" applyBorder="1" applyAlignment="1">
      <alignment horizontal="center" vertical="center"/>
    </xf>
    <xf numFmtId="0" fontId="29" fillId="0" borderId="0" xfId="0" applyNumberFormat="1" applyFont="1" applyFill="1" applyAlignment="1">
      <alignment horizontal="center"/>
    </xf>
    <xf numFmtId="49" fontId="30" fillId="0" borderId="0" xfId="0" applyNumberFormat="1" applyFont="1" applyFill="1" applyAlignment="1">
      <alignment horizontal="center" vertical="center"/>
    </xf>
    <xf numFmtId="0" fontId="30" fillId="0" borderId="0" xfId="0" applyFont="1" applyFill="1"/>
    <xf numFmtId="0" fontId="29" fillId="0" borderId="0" xfId="0" applyFont="1" applyFill="1" applyAlignment="1">
      <alignment horizontal="center"/>
    </xf>
    <xf numFmtId="164" fontId="29" fillId="0" borderId="0" xfId="0" applyNumberFormat="1" applyFont="1" applyFill="1" applyAlignment="1">
      <alignment horizontal="center"/>
    </xf>
    <xf numFmtId="0" fontId="29" fillId="0" borderId="0" xfId="0" applyFont="1" applyFill="1"/>
    <xf numFmtId="0" fontId="30" fillId="0" borderId="0" xfId="0" applyFont="1" applyFill="1" applyAlignment="1">
      <alignment horizontal="center"/>
    </xf>
    <xf numFmtId="2" fontId="30" fillId="0" borderId="0" xfId="0" applyNumberFormat="1" applyFont="1" applyFill="1" applyAlignment="1">
      <alignment horizontal="center"/>
    </xf>
    <xf numFmtId="2" fontId="18" fillId="0" borderId="0" xfId="0" applyNumberFormat="1" applyFont="1" applyFill="1" applyAlignment="1">
      <alignment horizontal="center"/>
    </xf>
    <xf numFmtId="0" fontId="29" fillId="0" borderId="0" xfId="0" applyNumberFormat="1" applyFont="1" applyFill="1" applyBorder="1" applyAlignment="1">
      <alignment horizontal="center" vertical="center"/>
    </xf>
    <xf numFmtId="49" fontId="30" fillId="0" borderId="0" xfId="0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164" fontId="29" fillId="0" borderId="0" xfId="0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vertical="center"/>
    </xf>
    <xf numFmtId="2" fontId="30" fillId="0" borderId="0" xfId="0" applyNumberFormat="1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center"/>
    </xf>
    <xf numFmtId="2" fontId="29" fillId="0" borderId="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29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left"/>
    </xf>
    <xf numFmtId="164" fontId="9" fillId="0" borderId="3" xfId="0" applyNumberFormat="1" applyFont="1" applyFill="1" applyBorder="1" applyAlignment="1">
      <alignment horizontal="center" vertical="center" textRotation="90" wrapText="1"/>
    </xf>
    <xf numFmtId="0" fontId="9" fillId="0" borderId="3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49" fontId="9" fillId="0" borderId="3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left"/>
    </xf>
    <xf numFmtId="164" fontId="34" fillId="0" borderId="3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/>
    </xf>
    <xf numFmtId="164" fontId="4" fillId="0" borderId="3" xfId="67" applyNumberFormat="1" applyFont="1" applyFill="1" applyBorder="1" applyAlignment="1" applyProtection="1"/>
    <xf numFmtId="2" fontId="9" fillId="0" borderId="3" xfId="0" applyNumberFormat="1" applyFont="1" applyFill="1" applyBorder="1" applyAlignment="1">
      <alignment vertical="center" wrapText="1"/>
    </xf>
    <xf numFmtId="0" fontId="31" fillId="0" borderId="3" xfId="0" applyNumberFormat="1" applyFont="1" applyFill="1" applyBorder="1" applyAlignment="1">
      <alignment horizontal="center" vertical="center"/>
    </xf>
    <xf numFmtId="49" fontId="34" fillId="0" borderId="3" xfId="0" applyNumberFormat="1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horizontal="center" vertical="center"/>
    </xf>
    <xf numFmtId="164" fontId="31" fillId="0" borderId="3" xfId="0" applyNumberFormat="1" applyFont="1" applyFill="1" applyBorder="1" applyAlignment="1">
      <alignment horizontal="center" vertical="center"/>
    </xf>
    <xf numFmtId="164" fontId="31" fillId="0" borderId="3" xfId="0" applyNumberFormat="1" applyFont="1" applyFill="1" applyBorder="1" applyAlignment="1">
      <alignment vertical="center"/>
    </xf>
    <xf numFmtId="2" fontId="34" fillId="0" borderId="3" xfId="0" applyNumberFormat="1" applyFont="1" applyFill="1" applyBorder="1" applyAlignment="1">
      <alignment horizontal="center"/>
    </xf>
    <xf numFmtId="164" fontId="34" fillId="0" borderId="3" xfId="0" applyNumberFormat="1" applyFont="1" applyFill="1" applyBorder="1" applyAlignment="1">
      <alignment horizontal="center" vertical="center"/>
    </xf>
    <xf numFmtId="2" fontId="31" fillId="0" borderId="3" xfId="0" applyNumberFormat="1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vertical="center"/>
    </xf>
    <xf numFmtId="0" fontId="34" fillId="0" borderId="3" xfId="0" applyFont="1" applyFill="1" applyBorder="1" applyAlignment="1">
      <alignment horizontal="center" vertical="center"/>
    </xf>
    <xf numFmtId="0" fontId="31" fillId="0" borderId="0" xfId="0" applyNumberFormat="1" applyFont="1" applyFill="1" applyBorder="1" applyAlignment="1">
      <alignment horizontal="center" vertical="center"/>
    </xf>
    <xf numFmtId="49" fontId="34" fillId="0" borderId="0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164" fontId="31" fillId="0" borderId="0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vertical="center"/>
    </xf>
    <xf numFmtId="2" fontId="34" fillId="0" borderId="0" xfId="0" applyNumberFormat="1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 vertical="center"/>
    </xf>
    <xf numFmtId="2" fontId="31" fillId="0" borderId="0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wrapText="1"/>
    </xf>
    <xf numFmtId="0" fontId="36" fillId="0" borderId="0" xfId="1" applyFont="1" applyFill="1" applyBorder="1" applyAlignment="1"/>
    <xf numFmtId="0" fontId="36" fillId="0" borderId="0" xfId="1" applyFont="1" applyFill="1" applyBorder="1" applyAlignment="1">
      <alignment horizontal="center"/>
    </xf>
    <xf numFmtId="0" fontId="37" fillId="0" borderId="0" xfId="1" applyFont="1" applyFill="1" applyAlignment="1">
      <alignment horizontal="center"/>
    </xf>
    <xf numFmtId="0" fontId="4" fillId="2" borderId="0" xfId="1" applyFont="1" applyFill="1"/>
    <xf numFmtId="0" fontId="4" fillId="0" borderId="2" xfId="1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/>
    </xf>
    <xf numFmtId="0" fontId="4" fillId="0" borderId="4" xfId="1" applyFont="1" applyFill="1" applyBorder="1"/>
    <xf numFmtId="0" fontId="4" fillId="0" borderId="4" xfId="1" applyFont="1" applyFill="1" applyBorder="1" applyAlignment="1">
      <alignment horizontal="center"/>
    </xf>
    <xf numFmtId="0" fontId="4" fillId="0" borderId="3" xfId="1" applyFont="1" applyFill="1" applyBorder="1" applyAlignment="1">
      <alignment horizontal="center"/>
    </xf>
    <xf numFmtId="49" fontId="4" fillId="0" borderId="3" xfId="1" applyNumberFormat="1" applyFont="1" applyFill="1" applyBorder="1" applyAlignment="1">
      <alignment horizontal="center"/>
    </xf>
    <xf numFmtId="0" fontId="25" fillId="0" borderId="6" xfId="1" applyFont="1" applyFill="1" applyBorder="1" applyAlignment="1">
      <alignment horizontal="center"/>
    </xf>
    <xf numFmtId="4" fontId="4" fillId="0" borderId="3" xfId="1" applyNumberFormat="1" applyFont="1" applyFill="1" applyBorder="1" applyAlignment="1">
      <alignment horizontal="center"/>
    </xf>
    <xf numFmtId="165" fontId="4" fillId="0" borderId="3" xfId="1" applyNumberFormat="1" applyFont="1" applyFill="1" applyBorder="1" applyAlignment="1">
      <alignment horizontal="center"/>
    </xf>
    <xf numFmtId="165" fontId="4" fillId="0" borderId="2" xfId="1" applyNumberFormat="1" applyFont="1" applyFill="1" applyBorder="1" applyAlignment="1">
      <alignment horizontal="center"/>
    </xf>
    <xf numFmtId="4" fontId="4" fillId="2" borderId="3" xfId="1" applyNumberFormat="1" applyFont="1" applyFill="1" applyBorder="1" applyAlignment="1">
      <alignment horizontal="center"/>
    </xf>
    <xf numFmtId="4" fontId="4" fillId="0" borderId="2" xfId="1" applyNumberFormat="1" applyFont="1" applyFill="1" applyBorder="1" applyAlignment="1">
      <alignment horizontal="center"/>
    </xf>
    <xf numFmtId="2" fontId="4" fillId="2" borderId="0" xfId="1" applyNumberFormat="1" applyFont="1" applyFill="1"/>
    <xf numFmtId="16" fontId="4" fillId="0" borderId="3" xfId="1" applyNumberFormat="1" applyFont="1" applyFill="1" applyBorder="1" applyAlignment="1">
      <alignment horizontal="center"/>
    </xf>
    <xf numFmtId="0" fontId="4" fillId="0" borderId="6" xfId="1" applyFont="1" applyFill="1" applyBorder="1" applyAlignment="1"/>
    <xf numFmtId="165" fontId="4" fillId="2" borderId="3" xfId="1" applyNumberFormat="1" applyFont="1" applyFill="1" applyBorder="1" applyAlignment="1">
      <alignment horizontal="center"/>
    </xf>
    <xf numFmtId="0" fontId="4" fillId="0" borderId="9" xfId="1" applyFont="1" applyFill="1" applyBorder="1" applyAlignment="1">
      <alignment horizontal="center"/>
    </xf>
    <xf numFmtId="49" fontId="4" fillId="0" borderId="9" xfId="1" applyNumberFormat="1" applyFont="1" applyFill="1" applyBorder="1" applyAlignment="1">
      <alignment horizontal="center"/>
    </xf>
    <xf numFmtId="0" fontId="4" fillId="0" borderId="9" xfId="1" applyFont="1" applyFill="1" applyBorder="1" applyAlignment="1"/>
    <xf numFmtId="4" fontId="4" fillId="0" borderId="9" xfId="1" applyNumberFormat="1" applyFont="1" applyFill="1" applyBorder="1" applyAlignment="1">
      <alignment horizontal="center"/>
    </xf>
    <xf numFmtId="0" fontId="4" fillId="0" borderId="0" xfId="1" applyFont="1" applyFill="1"/>
    <xf numFmtId="0" fontId="25" fillId="0" borderId="0" xfId="1" applyFont="1" applyFill="1"/>
    <xf numFmtId="0" fontId="4" fillId="0" borderId="0" xfId="1" applyFont="1" applyFill="1" applyAlignment="1"/>
    <xf numFmtId="0" fontId="25" fillId="0" borderId="0" xfId="1" applyFont="1" applyFill="1" applyAlignment="1">
      <alignment horizontal="center"/>
    </xf>
    <xf numFmtId="165" fontId="15" fillId="0" borderId="0" xfId="1" applyNumberFormat="1" applyFont="1" applyFill="1" applyAlignment="1">
      <alignment horizontal="center"/>
    </xf>
    <xf numFmtId="0" fontId="21" fillId="0" borderId="0" xfId="0" applyNumberFormat="1" applyFont="1" applyAlignment="1">
      <alignment vertical="center" wrapText="1"/>
    </xf>
    <xf numFmtId="164" fontId="19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27" fillId="0" borderId="1" xfId="0" applyFont="1" applyBorder="1"/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49" fontId="9" fillId="0" borderId="3" xfId="1" applyNumberFormat="1" applyFont="1" applyFill="1" applyBorder="1" applyAlignment="1">
      <alignment horizontal="center"/>
    </xf>
    <xf numFmtId="0" fontId="19" fillId="0" borderId="6" xfId="1" applyFont="1" applyFill="1" applyBorder="1" applyAlignment="1">
      <alignment wrapText="1"/>
    </xf>
    <xf numFmtId="2" fontId="9" fillId="0" borderId="4" xfId="0" applyNumberFormat="1" applyFont="1" applyBorder="1" applyAlignment="1">
      <alignment horizontal="center" vertical="center"/>
    </xf>
    <xf numFmtId="2" fontId="9" fillId="0" borderId="10" xfId="3" applyNumberFormat="1" applyFont="1" applyFill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10" fontId="9" fillId="0" borderId="4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10" fontId="9" fillId="0" borderId="3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2" fontId="9" fillId="0" borderId="8" xfId="0" applyNumberFormat="1" applyFont="1" applyBorder="1" applyAlignment="1">
      <alignment horizontal="center" vertical="center"/>
    </xf>
    <xf numFmtId="10" fontId="9" fillId="0" borderId="2" xfId="0" applyNumberFormat="1" applyFont="1" applyBorder="1" applyAlignment="1">
      <alignment horizontal="center" vertical="center"/>
    </xf>
    <xf numFmtId="9" fontId="9" fillId="0" borderId="3" xfId="0" applyNumberFormat="1" applyFont="1" applyBorder="1" applyAlignment="1">
      <alignment horizontal="center" vertical="center"/>
    </xf>
    <xf numFmtId="2" fontId="19" fillId="0" borderId="3" xfId="0" applyNumberFormat="1" applyFont="1" applyBorder="1" applyAlignment="1">
      <alignment horizontal="center" vertical="center"/>
    </xf>
    <xf numFmtId="2" fontId="9" fillId="0" borderId="3" xfId="0" applyNumberFormat="1" applyFont="1" applyFill="1" applyBorder="1" applyAlignment="1">
      <alignment horizontal="center" vertical="center" textRotation="90" wrapText="1"/>
    </xf>
    <xf numFmtId="2" fontId="20" fillId="0" borderId="3" xfId="0" applyNumberFormat="1" applyFont="1" applyFill="1" applyBorder="1" applyAlignment="1" applyProtection="1">
      <alignment horizontal="right"/>
    </xf>
    <xf numFmtId="164" fontId="30" fillId="0" borderId="3" xfId="0" applyNumberFormat="1" applyFont="1" applyFill="1" applyBorder="1" applyAlignment="1">
      <alignment horizontal="center" vertical="center" wrapText="1"/>
    </xf>
    <xf numFmtId="164" fontId="20" fillId="0" borderId="3" xfId="67" applyNumberFormat="1" applyFont="1" applyFill="1" applyBorder="1" applyAlignment="1" applyProtection="1"/>
    <xf numFmtId="169" fontId="9" fillId="0" borderId="3" xfId="0" applyNumberFormat="1" applyFont="1" applyFill="1" applyBorder="1" applyAlignment="1">
      <alignment horizontal="center"/>
    </xf>
    <xf numFmtId="164" fontId="39" fillId="0" borderId="3" xfId="67" applyNumberFormat="1" applyFont="1" applyFill="1" applyBorder="1" applyAlignment="1" applyProtection="1">
      <alignment horizontal="right"/>
      <protection hidden="1"/>
    </xf>
    <xf numFmtId="0" fontId="30" fillId="0" borderId="3" xfId="0" applyFont="1" applyFill="1" applyBorder="1" applyAlignment="1">
      <alignment vertical="center"/>
    </xf>
    <xf numFmtId="2" fontId="30" fillId="0" borderId="3" xfId="0" applyNumberFormat="1" applyFont="1" applyFill="1" applyBorder="1" applyAlignment="1">
      <alignment horizontal="center"/>
    </xf>
    <xf numFmtId="164" fontId="9" fillId="0" borderId="3" xfId="67" applyNumberFormat="1" applyFont="1" applyFill="1" applyBorder="1" applyAlignment="1" applyProtection="1">
      <alignment horizontal="right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" fontId="9" fillId="0" borderId="3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30" fillId="0" borderId="3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64" fontId="20" fillId="0" borderId="3" xfId="67" applyNumberFormat="1" applyFont="1" applyFill="1" applyBorder="1" applyAlignment="1" applyProtection="1">
      <alignment horizontal="right"/>
      <protection hidden="1"/>
    </xf>
    <xf numFmtId="164" fontId="20" fillId="0" borderId="3" xfId="0" applyNumberFormat="1" applyFont="1" applyFill="1" applyBorder="1" applyAlignment="1" applyProtection="1">
      <alignment horizontal="right"/>
      <protection hidden="1"/>
    </xf>
    <xf numFmtId="0" fontId="9" fillId="0" borderId="3" xfId="0" applyFont="1" applyFill="1" applyBorder="1" applyAlignment="1">
      <alignment vertical="center" wrapText="1"/>
    </xf>
    <xf numFmtId="170" fontId="9" fillId="0" borderId="3" xfId="0" applyNumberFormat="1" applyFont="1" applyFill="1" applyBorder="1" applyAlignment="1">
      <alignment horizontal="left"/>
    </xf>
    <xf numFmtId="164" fontId="20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20" fillId="0" borderId="3" xfId="0" applyNumberFormat="1" applyFont="1" applyFill="1" applyBorder="1" applyAlignment="1">
      <alignment horizontal="center" vertical="center" wrapText="1"/>
    </xf>
    <xf numFmtId="164" fontId="20" fillId="0" borderId="7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textRotation="90" wrapText="1"/>
    </xf>
    <xf numFmtId="2" fontId="9" fillId="0" borderId="3" xfId="0" applyNumberFormat="1" applyFont="1" applyFill="1" applyBorder="1" applyAlignment="1">
      <alignment horizontal="center" vertical="center"/>
    </xf>
    <xf numFmtId="170" fontId="9" fillId="0" borderId="3" xfId="0" applyNumberFormat="1" applyFont="1" applyFill="1" applyBorder="1" applyAlignment="1">
      <alignment horizontal="center"/>
    </xf>
    <xf numFmtId="0" fontId="9" fillId="0" borderId="3" xfId="0" applyFont="1" applyFill="1" applyBorder="1" applyAlignment="1"/>
    <xf numFmtId="2" fontId="40" fillId="0" borderId="3" xfId="0" applyNumberFormat="1" applyFont="1" applyFill="1" applyBorder="1" applyAlignment="1">
      <alignment vertical="center"/>
    </xf>
    <xf numFmtId="2" fontId="40" fillId="0" borderId="3" xfId="0" applyNumberFormat="1" applyFont="1" applyFill="1" applyBorder="1" applyAlignment="1">
      <alignment vertical="top"/>
    </xf>
    <xf numFmtId="164" fontId="45" fillId="0" borderId="3" xfId="0" applyNumberFormat="1" applyFont="1" applyFill="1" applyBorder="1" applyAlignment="1">
      <alignment horizontal="center" vertical="center" wrapText="1"/>
    </xf>
    <xf numFmtId="164" fontId="20" fillId="0" borderId="3" xfId="67" applyNumberFormat="1" applyFont="1" applyFill="1" applyBorder="1" applyAlignment="1" applyProtection="1">
      <alignment horizontal="right"/>
    </xf>
    <xf numFmtId="2" fontId="9" fillId="0" borderId="3" xfId="0" applyNumberFormat="1" applyFont="1" applyFill="1" applyBorder="1" applyAlignment="1">
      <alignment horizontal="left"/>
    </xf>
    <xf numFmtId="2" fontId="20" fillId="0" borderId="3" xfId="67" applyNumberFormat="1" applyFont="1" applyFill="1" applyBorder="1" applyAlignment="1" applyProtection="1">
      <alignment horizontal="center"/>
    </xf>
    <xf numFmtId="2" fontId="9" fillId="0" borderId="3" xfId="0" applyNumberFormat="1" applyFont="1" applyFill="1" applyBorder="1" applyAlignment="1">
      <alignment horizontal="left" vertical="center"/>
    </xf>
    <xf numFmtId="164" fontId="20" fillId="0" borderId="3" xfId="67" applyNumberFormat="1" applyFont="1" applyFill="1" applyBorder="1" applyAlignment="1" applyProtection="1">
      <alignment horizontal="center"/>
    </xf>
    <xf numFmtId="164" fontId="9" fillId="0" borderId="3" xfId="0" applyNumberFormat="1" applyFont="1" applyFill="1" applyBorder="1" applyAlignment="1">
      <alignment horizontal="left" vertical="center"/>
    </xf>
    <xf numFmtId="0" fontId="47" fillId="0" borderId="0" xfId="0" applyFont="1" applyFill="1" applyAlignment="1">
      <alignment horizontal="center" vertical="center"/>
    </xf>
    <xf numFmtId="0" fontId="32" fillId="0" borderId="0" xfId="0" applyFont="1" applyFill="1" applyAlignment="1"/>
    <xf numFmtId="0" fontId="48" fillId="0" borderId="0" xfId="0" applyFont="1" applyFill="1" applyAlignment="1">
      <alignment horizontal="center"/>
    </xf>
    <xf numFmtId="0" fontId="32" fillId="0" borderId="0" xfId="0" applyFont="1" applyFill="1" applyAlignment="1">
      <alignment horizontal="right"/>
    </xf>
    <xf numFmtId="0" fontId="32" fillId="0" borderId="0" xfId="0" applyFont="1" applyFill="1" applyAlignment="1">
      <alignment horizontal="center" vertical="center"/>
    </xf>
    <xf numFmtId="2" fontId="32" fillId="0" borderId="0" xfId="0" applyNumberFormat="1" applyFont="1" applyFill="1" applyAlignment="1">
      <alignment horizontal="left"/>
    </xf>
    <xf numFmtId="0" fontId="32" fillId="0" borderId="0" xfId="0" applyFont="1" applyFill="1" applyAlignment="1">
      <alignment horizontal="left"/>
    </xf>
    <xf numFmtId="0" fontId="51" fillId="0" borderId="3" xfId="0" applyFont="1" applyFill="1" applyBorder="1" applyAlignment="1">
      <alignment vertical="center"/>
    </xf>
    <xf numFmtId="0" fontId="52" fillId="0" borderId="3" xfId="0" applyFont="1" applyFill="1" applyBorder="1" applyAlignment="1">
      <alignment vertical="center"/>
    </xf>
    <xf numFmtId="0" fontId="52" fillId="0" borderId="0" xfId="0" applyFont="1" applyFill="1" applyBorder="1" applyAlignment="1">
      <alignment vertical="center"/>
    </xf>
    <xf numFmtId="0" fontId="53" fillId="0" borderId="0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168" fontId="7" fillId="0" borderId="0" xfId="0" applyNumberFormat="1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49" fontId="5" fillId="0" borderId="3" xfId="0" applyNumberFormat="1" applyFont="1" applyBorder="1" applyAlignment="1">
      <alignment horizontal="center" vertical="center"/>
    </xf>
    <xf numFmtId="0" fontId="54" fillId="0" borderId="3" xfId="0" applyFont="1" applyBorder="1" applyAlignment="1">
      <alignment vertical="center"/>
    </xf>
    <xf numFmtId="164" fontId="9" fillId="0" borderId="3" xfId="0" applyNumberFormat="1" applyFont="1" applyBorder="1" applyAlignment="1">
      <alignment horizontal="center" vertical="center"/>
    </xf>
    <xf numFmtId="2" fontId="5" fillId="5" borderId="3" xfId="0" applyNumberFormat="1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0" fontId="51" fillId="0" borderId="3" xfId="0" applyFont="1" applyBorder="1" applyAlignment="1">
      <alignment vertical="center"/>
    </xf>
    <xf numFmtId="0" fontId="55" fillId="0" borderId="3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168" fontId="7" fillId="0" borderId="3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10" fontId="7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10" fontId="4" fillId="0" borderId="3" xfId="0" applyNumberFormat="1" applyFont="1" applyBorder="1" applyAlignment="1">
      <alignment horizontal="center" vertical="center"/>
    </xf>
    <xf numFmtId="168" fontId="4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/>
    </xf>
    <xf numFmtId="0" fontId="56" fillId="0" borderId="3" xfId="0" applyFont="1" applyBorder="1" applyAlignment="1">
      <alignment vertical="center"/>
    </xf>
    <xf numFmtId="0" fontId="46" fillId="0" borderId="0" xfId="0" applyFont="1" applyFill="1" applyAlignment="1">
      <alignment vertical="center" wrapText="1"/>
    </xf>
    <xf numFmtId="49" fontId="5" fillId="0" borderId="2" xfId="0" applyNumberFormat="1" applyFont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2" fillId="0" borderId="0" xfId="0" applyNumberFormat="1" applyFont="1" applyAlignment="1">
      <alignment horizontal="center" wrapText="1"/>
    </xf>
    <xf numFmtId="0" fontId="25" fillId="0" borderId="0" xfId="0" applyFont="1" applyAlignment="1">
      <alignment horizontal="left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1" fillId="0" borderId="11" xfId="0" applyNumberFormat="1" applyFont="1" applyBorder="1" applyAlignment="1">
      <alignment horizontal="center" vertical="center" wrapText="1"/>
    </xf>
    <xf numFmtId="0" fontId="21" fillId="0" borderId="9" xfId="0" applyNumberFormat="1" applyFont="1" applyBorder="1" applyAlignment="1">
      <alignment horizontal="center" vertical="center" wrapText="1"/>
    </xf>
    <xf numFmtId="0" fontId="21" fillId="0" borderId="10" xfId="0" applyNumberFormat="1" applyFont="1" applyBorder="1" applyAlignment="1">
      <alignment horizontal="center" vertical="center" wrapText="1"/>
    </xf>
    <xf numFmtId="0" fontId="21" fillId="0" borderId="12" xfId="0" applyNumberFormat="1" applyFont="1" applyBorder="1" applyAlignment="1">
      <alignment horizontal="center" vertical="center" wrapText="1"/>
    </xf>
    <xf numFmtId="0" fontId="21" fillId="0" borderId="0" xfId="0" applyNumberFormat="1" applyFont="1" applyBorder="1" applyAlignment="1">
      <alignment horizontal="center" vertical="center" wrapText="1"/>
    </xf>
    <xf numFmtId="0" fontId="21" fillId="0" borderId="13" xfId="0" applyNumberFormat="1" applyFont="1" applyBorder="1" applyAlignment="1">
      <alignment horizontal="center" vertical="center" wrapText="1"/>
    </xf>
    <xf numFmtId="0" fontId="21" fillId="0" borderId="14" xfId="0" applyNumberFormat="1" applyFont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 wrapText="1"/>
    </xf>
    <xf numFmtId="0" fontId="21" fillId="0" borderId="15" xfId="0" applyNumberFormat="1" applyFont="1" applyBorder="1" applyAlignment="1">
      <alignment horizontal="center" vertical="center" wrapText="1"/>
    </xf>
    <xf numFmtId="0" fontId="21" fillId="0" borderId="0" xfId="0" applyNumberFormat="1" applyFont="1" applyAlignment="1">
      <alignment horizontal="center" vertical="center" wrapText="1"/>
    </xf>
    <xf numFmtId="0" fontId="38" fillId="0" borderId="0" xfId="0" applyNumberFormat="1" applyFont="1" applyFill="1" applyBorder="1" applyAlignment="1" applyProtection="1">
      <alignment horizontal="center" vertical="center"/>
    </xf>
    <xf numFmtId="0" fontId="23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6" fillId="0" borderId="0" xfId="0" applyNumberFormat="1" applyFont="1" applyAlignment="1">
      <alignment horizontal="center" vertical="center" wrapText="1"/>
    </xf>
    <xf numFmtId="0" fontId="51" fillId="0" borderId="8" xfId="0" applyFont="1" applyFill="1" applyBorder="1" applyAlignment="1">
      <alignment horizontal="center" vertical="center"/>
    </xf>
    <xf numFmtId="0" fontId="21" fillId="0" borderId="0" xfId="0" applyNumberFormat="1" applyFont="1" applyAlignment="1">
      <alignment horizontal="center" wrapText="1"/>
    </xf>
    <xf numFmtId="0" fontId="4" fillId="0" borderId="6" xfId="1" applyFont="1" applyFill="1" applyBorder="1" applyAlignment="1">
      <alignment horizontal="center"/>
    </xf>
    <xf numFmtId="0" fontId="4" fillId="0" borderId="8" xfId="1" applyFont="1" applyFill="1" applyBorder="1" applyAlignment="1">
      <alignment horizontal="center"/>
    </xf>
    <xf numFmtId="0" fontId="4" fillId="0" borderId="7" xfId="1" applyFont="1" applyFill="1" applyBorder="1" applyAlignment="1">
      <alignment horizontal="center"/>
    </xf>
    <xf numFmtId="0" fontId="7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22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0" fontId="9" fillId="0" borderId="3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center" vertical="center"/>
    </xf>
    <xf numFmtId="0" fontId="40" fillId="0" borderId="5" xfId="0" applyFont="1" applyFill="1" applyBorder="1" applyAlignment="1">
      <alignment horizontal="center" vertical="center"/>
    </xf>
    <xf numFmtId="0" fontId="40" fillId="0" borderId="4" xfId="0" applyFont="1" applyFill="1" applyBorder="1" applyAlignment="1">
      <alignment horizontal="center" vertical="center"/>
    </xf>
    <xf numFmtId="2" fontId="30" fillId="0" borderId="2" xfId="0" applyNumberFormat="1" applyFont="1" applyFill="1" applyBorder="1" applyAlignment="1">
      <alignment horizontal="center" vertical="center"/>
    </xf>
    <xf numFmtId="2" fontId="30" fillId="0" borderId="5" xfId="0" applyNumberFormat="1" applyFont="1" applyFill="1" applyBorder="1" applyAlignment="1">
      <alignment horizontal="center" vertical="center"/>
    </xf>
    <xf numFmtId="2" fontId="30" fillId="0" borderId="4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 wrapText="1"/>
    </xf>
    <xf numFmtId="2" fontId="9" fillId="4" borderId="3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center" vertical="center"/>
    </xf>
    <xf numFmtId="2" fontId="9" fillId="0" borderId="5" xfId="0" applyNumberFormat="1" applyFont="1" applyFill="1" applyBorder="1" applyAlignment="1">
      <alignment horizontal="center" vertical="center"/>
    </xf>
    <xf numFmtId="2" fontId="9" fillId="0" borderId="4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 wrapText="1"/>
    </xf>
    <xf numFmtId="0" fontId="49" fillId="0" borderId="3" xfId="0" applyFont="1" applyFill="1" applyBorder="1" applyAlignment="1">
      <alignment horizontal="left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164" fontId="40" fillId="0" borderId="2" xfId="0" applyNumberFormat="1" applyFont="1" applyFill="1" applyBorder="1" applyAlignment="1">
      <alignment horizontal="center" vertical="center"/>
    </xf>
    <xf numFmtId="164" fontId="40" fillId="0" borderId="5" xfId="0" applyNumberFormat="1" applyFont="1" applyFill="1" applyBorder="1" applyAlignment="1">
      <alignment horizontal="center" vertical="center"/>
    </xf>
    <xf numFmtId="164" fontId="40" fillId="0" borderId="4" xfId="0" applyNumberFormat="1" applyFont="1" applyFill="1" applyBorder="1" applyAlignment="1">
      <alignment horizontal="center" vertical="center"/>
    </xf>
    <xf numFmtId="2" fontId="40" fillId="0" borderId="2" xfId="0" applyNumberFormat="1" applyFont="1" applyFill="1" applyBorder="1" applyAlignment="1">
      <alignment horizontal="center" vertical="center"/>
    </xf>
    <xf numFmtId="2" fontId="40" fillId="0" borderId="5" xfId="0" applyNumberFormat="1" applyFont="1" applyFill="1" applyBorder="1" applyAlignment="1">
      <alignment horizontal="center" vertical="center"/>
    </xf>
    <xf numFmtId="2" fontId="40" fillId="0" borderId="4" xfId="0" applyNumberFormat="1" applyFont="1" applyFill="1" applyBorder="1" applyAlignment="1">
      <alignment horizontal="center" vertical="center"/>
    </xf>
    <xf numFmtId="17" fontId="9" fillId="0" borderId="3" xfId="0" applyNumberFormat="1" applyFont="1" applyFill="1" applyBorder="1" applyAlignment="1">
      <alignment horizontal="center" vertical="center" wrapText="1"/>
    </xf>
    <xf numFmtId="0" fontId="50" fillId="0" borderId="3" xfId="0" applyFont="1" applyFill="1" applyBorder="1" applyAlignment="1">
      <alignment horizontal="left" vertical="center" wrapText="1"/>
    </xf>
    <xf numFmtId="0" fontId="33" fillId="0" borderId="3" xfId="0" applyFont="1" applyFill="1" applyBorder="1" applyAlignment="1">
      <alignment horizontal="left" vertical="center" wrapText="1"/>
    </xf>
    <xf numFmtId="0" fontId="40" fillId="0" borderId="3" xfId="0" applyFont="1" applyFill="1" applyBorder="1" applyAlignment="1">
      <alignment horizontal="center" vertical="center" wrapText="1"/>
    </xf>
    <xf numFmtId="0" fontId="40" fillId="0" borderId="3" xfId="0" applyFont="1" applyFill="1" applyBorder="1" applyAlignment="1">
      <alignment horizontal="center" vertical="center"/>
    </xf>
    <xf numFmtId="2" fontId="30" fillId="0" borderId="3" xfId="0" applyNumberFormat="1" applyFont="1" applyFill="1" applyBorder="1" applyAlignment="1">
      <alignment horizontal="center" vertical="center"/>
    </xf>
    <xf numFmtId="164" fontId="44" fillId="0" borderId="3" xfId="0" applyNumberFormat="1" applyFont="1" applyFill="1" applyBorder="1" applyAlignment="1">
      <alignment horizontal="center" vertical="center" wrapText="1"/>
    </xf>
    <xf numFmtId="164" fontId="43" fillId="0" borderId="3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/>
    </xf>
    <xf numFmtId="170" fontId="9" fillId="0" borderId="2" xfId="0" applyNumberFormat="1" applyFont="1" applyFill="1" applyBorder="1" applyAlignment="1">
      <alignment horizontal="center" vertical="center"/>
    </xf>
    <xf numFmtId="170" fontId="9" fillId="0" borderId="5" xfId="0" applyNumberFormat="1" applyFont="1" applyFill="1" applyBorder="1" applyAlignment="1">
      <alignment horizontal="center" vertical="center"/>
    </xf>
    <xf numFmtId="170" fontId="9" fillId="0" borderId="4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17" fontId="9" fillId="0" borderId="2" xfId="0" applyNumberFormat="1" applyFont="1" applyFill="1" applyBorder="1" applyAlignment="1">
      <alignment horizontal="center" vertical="center" wrapText="1"/>
    </xf>
    <xf numFmtId="17" fontId="9" fillId="0" borderId="5" xfId="0" applyNumberFormat="1" applyFont="1" applyFill="1" applyBorder="1" applyAlignment="1">
      <alignment horizontal="center" vertical="center" wrapText="1"/>
    </xf>
    <xf numFmtId="17" fontId="9" fillId="0" borderId="4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horizontal="left" vertical="center" wrapText="1"/>
    </xf>
    <xf numFmtId="168" fontId="9" fillId="0" borderId="2" xfId="0" applyNumberFormat="1" applyFont="1" applyFill="1" applyBorder="1" applyAlignment="1">
      <alignment horizontal="center" vertical="center"/>
    </xf>
    <xf numFmtId="168" fontId="9" fillId="0" borderId="5" xfId="0" applyNumberFormat="1" applyFont="1" applyFill="1" applyBorder="1" applyAlignment="1">
      <alignment horizontal="center" vertical="center"/>
    </xf>
    <xf numFmtId="168" fontId="9" fillId="0" borderId="4" xfId="0" applyNumberFormat="1" applyFont="1" applyFill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/>
    </xf>
    <xf numFmtId="2" fontId="40" fillId="0" borderId="3" xfId="0" applyNumberFormat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164" fontId="8" fillId="0" borderId="0" xfId="1" applyNumberFormat="1" applyFont="1" applyFill="1" applyAlignment="1">
      <alignment horizontal="center"/>
    </xf>
    <xf numFmtId="0" fontId="9" fillId="0" borderId="3" xfId="0" applyFont="1" applyFill="1" applyBorder="1" applyAlignment="1">
      <alignment horizontal="center" vertical="center" textRotation="90" wrapText="1"/>
    </xf>
    <xf numFmtId="164" fontId="9" fillId="0" borderId="2" xfId="0" applyNumberFormat="1" applyFont="1" applyFill="1" applyBorder="1" applyAlignment="1">
      <alignment horizontal="center" vertical="center" textRotation="90" wrapText="1"/>
    </xf>
    <xf numFmtId="164" fontId="9" fillId="0" borderId="5" xfId="0" applyNumberFormat="1" applyFont="1" applyFill="1" applyBorder="1" applyAlignment="1">
      <alignment horizontal="center" vertical="center" textRotation="90" wrapText="1"/>
    </xf>
    <xf numFmtId="164" fontId="9" fillId="0" borderId="4" xfId="0" applyNumberFormat="1" applyFont="1" applyFill="1" applyBorder="1" applyAlignment="1">
      <alignment horizontal="center" vertical="center" textRotation="90" wrapText="1"/>
    </xf>
    <xf numFmtId="0" fontId="46" fillId="0" borderId="0" xfId="0" applyNumberFormat="1" applyFont="1" applyFill="1" applyAlignment="1">
      <alignment horizontal="center" vertical="center" wrapText="1"/>
    </xf>
    <xf numFmtId="49" fontId="46" fillId="0" borderId="0" xfId="0" applyNumberFormat="1" applyFont="1" applyFill="1" applyAlignment="1">
      <alignment horizontal="center" vertical="center" wrapText="1"/>
    </xf>
    <xf numFmtId="0" fontId="46" fillId="0" borderId="0" xfId="0" applyFont="1" applyFill="1" applyAlignment="1">
      <alignment horizontal="center" vertical="center" wrapText="1"/>
    </xf>
    <xf numFmtId="164" fontId="46" fillId="0" borderId="0" xfId="0" applyNumberFormat="1" applyFont="1" applyFill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textRotation="90"/>
    </xf>
    <xf numFmtId="0" fontId="34" fillId="0" borderId="5" xfId="0" applyFont="1" applyFill="1" applyBorder="1" applyAlignment="1">
      <alignment horizontal="center" vertical="center" textRotation="90"/>
    </xf>
    <xf numFmtId="0" fontId="34" fillId="0" borderId="4" xfId="0" applyFont="1" applyFill="1" applyBorder="1" applyAlignment="1">
      <alignment horizontal="center" vertical="center" textRotation="90"/>
    </xf>
    <xf numFmtId="49" fontId="46" fillId="0" borderId="0" xfId="0" applyNumberFormat="1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33" fillId="0" borderId="0" xfId="0" applyFont="1" applyFill="1" applyAlignment="1">
      <alignment horizontal="left"/>
    </xf>
    <xf numFmtId="0" fontId="9" fillId="0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right"/>
    </xf>
    <xf numFmtId="49" fontId="9" fillId="0" borderId="2" xfId="0" applyNumberFormat="1" applyFont="1" applyFill="1" applyBorder="1" applyAlignment="1">
      <alignment horizontal="center" vertical="center" textRotation="90" wrapText="1"/>
    </xf>
    <xf numFmtId="49" fontId="9" fillId="0" borderId="5" xfId="0" applyNumberFormat="1" applyFont="1" applyFill="1" applyBorder="1" applyAlignment="1">
      <alignment horizontal="center" vertical="center" textRotation="90" wrapText="1"/>
    </xf>
    <xf numFmtId="49" fontId="9" fillId="0" borderId="4" xfId="0" applyNumberFormat="1" applyFont="1" applyFill="1" applyBorder="1" applyAlignment="1">
      <alignment horizontal="center" vertical="center" textRotation="90" wrapText="1"/>
    </xf>
    <xf numFmtId="0" fontId="9" fillId="0" borderId="2" xfId="0" applyFont="1" applyFill="1" applyBorder="1" applyAlignment="1">
      <alignment horizontal="center" vertical="center" textRotation="90" wrapText="1"/>
    </xf>
    <xf numFmtId="0" fontId="9" fillId="0" borderId="5" xfId="0" applyFont="1" applyFill="1" applyBorder="1" applyAlignment="1">
      <alignment horizontal="center" vertical="center" textRotation="90" wrapText="1"/>
    </xf>
    <xf numFmtId="0" fontId="9" fillId="0" borderId="4" xfId="0" applyFont="1" applyFill="1" applyBorder="1" applyAlignment="1">
      <alignment horizontal="center" vertical="center" textRotation="90" wrapText="1"/>
    </xf>
    <xf numFmtId="49" fontId="9" fillId="0" borderId="3" xfId="0" applyNumberFormat="1" applyFont="1" applyFill="1" applyBorder="1" applyAlignment="1">
      <alignment horizontal="left" vertical="center" wrapText="1"/>
    </xf>
    <xf numFmtId="49" fontId="40" fillId="0" borderId="3" xfId="0" applyNumberFormat="1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49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8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</cellXfs>
  <cellStyles count="101">
    <cellStyle name="Comma [0] 2" xfId="12"/>
    <cellStyle name="Comma 2" xfId="13"/>
    <cellStyle name="Comma 3" xfId="14"/>
    <cellStyle name="Comma 3 2" xfId="15"/>
    <cellStyle name="Comma 4" xfId="16"/>
    <cellStyle name="Comma 5" xfId="17"/>
    <cellStyle name="Comma 6" xfId="18"/>
    <cellStyle name="Comma 7" xfId="19"/>
    <cellStyle name="Comma 7 2" xfId="20"/>
    <cellStyle name="Comma 8" xfId="21"/>
    <cellStyle name="Normal 10" xfId="22"/>
    <cellStyle name="Normal 10 2" xfId="23"/>
    <cellStyle name="Normal 10 2 2" xfId="7"/>
    <cellStyle name="Normal 10 2 2 2" xfId="24"/>
    <cellStyle name="Normal 10 2 2 2 2" xfId="25"/>
    <cellStyle name="Normal 10 2 2 2 3" xfId="100"/>
    <cellStyle name="Normal 10 2 3" xfId="26"/>
    <cellStyle name="Normal 10 2 4" xfId="98"/>
    <cellStyle name="Normal 10 3" xfId="27"/>
    <cellStyle name="Normal 10 3 2" xfId="99"/>
    <cellStyle name="Normal 10 4" xfId="10"/>
    <cellStyle name="Normal 10 5" xfId="28"/>
    <cellStyle name="Normal 11" xfId="29"/>
    <cellStyle name="Normal 11 2" xfId="30"/>
    <cellStyle name="Normal 11 3" xfId="31"/>
    <cellStyle name="Normal 12" xfId="32"/>
    <cellStyle name="Normal 12 2" xfId="33"/>
    <cellStyle name="Normal 13" xfId="34"/>
    <cellStyle name="Normal 14" xfId="35"/>
    <cellStyle name="Normal 14 2" xfId="36"/>
    <cellStyle name="Normal 15" xfId="37"/>
    <cellStyle name="Normal 16" xfId="38"/>
    <cellStyle name="Normal 16 2" xfId="39"/>
    <cellStyle name="Normal 16 3" xfId="40"/>
    <cellStyle name="Normal 17" xfId="41"/>
    <cellStyle name="Normal 17 2" xfId="42"/>
    <cellStyle name="Normal 18" xfId="43"/>
    <cellStyle name="Normal 18 2" xfId="44"/>
    <cellStyle name="Normal 19" xfId="45"/>
    <cellStyle name="Normal 19 2" xfId="46"/>
    <cellStyle name="Normal 2" xfId="4"/>
    <cellStyle name="Normal 2 2" xfId="47"/>
    <cellStyle name="Normal 2 2 2" xfId="48"/>
    <cellStyle name="Normal 2 2 2 2" xfId="49"/>
    <cellStyle name="Normal 2 2 2 2 2" xfId="50"/>
    <cellStyle name="Normal 2 2 2 2 2 2" xfId="6"/>
    <cellStyle name="Normal 2 2 2 2 3" xfId="8"/>
    <cellStyle name="Normal 2 2 2 2 4" xfId="51"/>
    <cellStyle name="Normal 2 3" xfId="52"/>
    <cellStyle name="Normal 2 3 2" xfId="53"/>
    <cellStyle name="Normal 20" xfId="54"/>
    <cellStyle name="Normal 20 2" xfId="55"/>
    <cellStyle name="Normal 20 3" xfId="56"/>
    <cellStyle name="Normal 20 3 2" xfId="57"/>
    <cellStyle name="Normal 20 4" xfId="58"/>
    <cellStyle name="Normal 20 5" xfId="59"/>
    <cellStyle name="Normal 21" xfId="60"/>
    <cellStyle name="Normal 21 2" xfId="61"/>
    <cellStyle name="Normal 22" xfId="62"/>
    <cellStyle name="Normal 22 2" xfId="63"/>
    <cellStyle name="Normal 23" xfId="64"/>
    <cellStyle name="Normal 23 2" xfId="65"/>
    <cellStyle name="Normal 24" xfId="66"/>
    <cellStyle name="Normal 3" xfId="67"/>
    <cellStyle name="Normal 3 2" xfId="68"/>
    <cellStyle name="Normal 3 2 2" xfId="69"/>
    <cellStyle name="Normal 3 2 3" xfId="70"/>
    <cellStyle name="Normal 3 3" xfId="71"/>
    <cellStyle name="Normal 3 4" xfId="72"/>
    <cellStyle name="Normal 4" xfId="73"/>
    <cellStyle name="Normal 4 2" xfId="74"/>
    <cellStyle name="Normal 4 2 2" xfId="9"/>
    <cellStyle name="Normal 4 3" xfId="75"/>
    <cellStyle name="Normal 5" xfId="76"/>
    <cellStyle name="Normal 5 2" xfId="77"/>
    <cellStyle name="Normal 5 2 2" xfId="78"/>
    <cellStyle name="Normal 5 3" xfId="79"/>
    <cellStyle name="Normal 6" xfId="80"/>
    <cellStyle name="Normal 6 2" xfId="81"/>
    <cellStyle name="Normal 6 3" xfId="5"/>
    <cellStyle name="Normal 7" xfId="82"/>
    <cellStyle name="Normal 7 2" xfId="83"/>
    <cellStyle name="Normal 8" xfId="84"/>
    <cellStyle name="Normal 8 2" xfId="85"/>
    <cellStyle name="Normal 9" xfId="86"/>
    <cellStyle name="Normal 9 2" xfId="87"/>
    <cellStyle name="Normal 9 2 2" xfId="88"/>
    <cellStyle name="Percent 2" xfId="89"/>
    <cellStyle name="Обычный" xfId="0" builtinId="0"/>
    <cellStyle name="Обычный 2" xfId="2"/>
    <cellStyle name="Обычный 2 2" xfId="90"/>
    <cellStyle name="Обычный 3" xfId="91"/>
    <cellStyle name="Обычный 3 2" xfId="92"/>
    <cellStyle name="Обычный 3 3" xfId="93"/>
    <cellStyle name="Обычный 4" xfId="3"/>
    <cellStyle name="Обычный 4 2" xfId="94"/>
    <cellStyle name="Обычный 5" xfId="1"/>
    <cellStyle name="Обычный 5 2" xfId="95"/>
    <cellStyle name="Плохой 2" xfId="96"/>
    <cellStyle name="Финансовый 2" xfId="11"/>
    <cellStyle name="Финансовый 2 2" xfId="9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45719</xdr:colOff>
      <xdr:row>629</xdr:row>
      <xdr:rowOff>0</xdr:rowOff>
    </xdr:from>
    <xdr:ext cx="45719" cy="264560"/>
    <xdr:sp macro="" textlink="">
      <xdr:nvSpPr>
        <xdr:cNvPr id="3" name="TextBox 2"/>
        <xdr:cNvSpPr txBox="1"/>
      </xdr:nvSpPr>
      <xdr:spPr>
        <a:xfrm flipH="1">
          <a:off x="4265294" y="5848349"/>
          <a:ext cx="4571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45719</xdr:colOff>
      <xdr:row>633</xdr:row>
      <xdr:rowOff>0</xdr:rowOff>
    </xdr:from>
    <xdr:ext cx="45719" cy="264560"/>
    <xdr:sp macro="" textlink="">
      <xdr:nvSpPr>
        <xdr:cNvPr id="4" name="TextBox 3"/>
        <xdr:cNvSpPr txBox="1"/>
      </xdr:nvSpPr>
      <xdr:spPr>
        <a:xfrm flipH="1">
          <a:off x="2927800" y="26921952"/>
          <a:ext cx="4571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7;&#1080;&#1103;%20(2)%20177%20DPRO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ամփ.  (2)"/>
      <sheetName val="bac"/>
      <sheetName val="ամփ. "/>
      <sheetName val="հավ."/>
      <sheetName val="նախ.1"/>
      <sheetName val="caval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view="pageBreakPreview" zoomScaleSheetLayoutView="100" workbookViewId="0">
      <selection activeCell="A16" sqref="A16:G16"/>
    </sheetView>
  </sheetViews>
  <sheetFormatPr defaultRowHeight="12.75" x14ac:dyDescent="0.2"/>
  <cols>
    <col min="1" max="1" width="11.28515625" style="16" customWidth="1"/>
    <col min="2" max="2" width="9.28515625" style="16" customWidth="1"/>
    <col min="3" max="3" width="12.7109375" style="16" customWidth="1"/>
    <col min="4" max="4" width="14" style="16" customWidth="1"/>
    <col min="5" max="5" width="4.85546875" style="16" customWidth="1"/>
    <col min="6" max="6" width="13.28515625" style="16" customWidth="1"/>
    <col min="7" max="7" width="25.140625" style="16" customWidth="1"/>
    <col min="8" max="16384" width="9.140625" style="16"/>
  </cols>
  <sheetData>
    <row r="1" spans="1:7" ht="15" x14ac:dyDescent="0.2">
      <c r="A1" s="243" t="s">
        <v>73</v>
      </c>
      <c r="B1" s="243"/>
      <c r="C1" s="243"/>
      <c r="D1" s="243"/>
      <c r="E1" s="243"/>
      <c r="F1" s="243"/>
      <c r="G1" s="243"/>
    </row>
    <row r="2" spans="1:7" x14ac:dyDescent="0.2">
      <c r="A2" s="237"/>
      <c r="B2" s="237"/>
      <c r="C2" s="237"/>
      <c r="D2" s="237"/>
      <c r="E2" s="237"/>
      <c r="F2" s="237"/>
      <c r="G2" s="237"/>
    </row>
    <row r="3" spans="1:7" x14ac:dyDescent="0.2">
      <c r="A3" s="58"/>
      <c r="B3" s="58"/>
      <c r="C3" s="58"/>
      <c r="D3" s="58"/>
      <c r="E3" s="58"/>
      <c r="F3" s="58"/>
      <c r="G3" s="58"/>
    </row>
    <row r="4" spans="1:7" ht="15" customHeight="1" x14ac:dyDescent="0.2">
      <c r="A4" s="237" t="s">
        <v>74</v>
      </c>
      <c r="B4" s="237"/>
      <c r="C4" s="237"/>
      <c r="D4" s="237"/>
      <c r="E4" s="237"/>
      <c r="F4" s="237"/>
      <c r="G4" s="237"/>
    </row>
    <row r="5" spans="1:7" ht="15" customHeight="1" x14ac:dyDescent="0.2">
      <c r="A5" s="237" t="s">
        <v>75</v>
      </c>
      <c r="B5" s="237"/>
      <c r="C5" s="237"/>
      <c r="D5" s="237"/>
      <c r="E5" s="237"/>
      <c r="F5" s="237"/>
      <c r="G5" s="237"/>
    </row>
    <row r="6" spans="1:7" ht="15" customHeight="1" x14ac:dyDescent="0.2">
      <c r="A6" s="237" t="s">
        <v>87</v>
      </c>
      <c r="B6" s="237"/>
      <c r="C6" s="237"/>
      <c r="D6" s="237"/>
      <c r="E6" s="237"/>
      <c r="F6" s="237"/>
      <c r="G6" s="237"/>
    </row>
    <row r="7" spans="1:7" ht="15" customHeight="1" x14ac:dyDescent="0.2">
      <c r="A7" s="237" t="s">
        <v>76</v>
      </c>
      <c r="B7" s="237"/>
      <c r="C7" s="237"/>
      <c r="D7" s="237"/>
      <c r="E7" s="237"/>
      <c r="F7" s="237"/>
      <c r="G7" s="237"/>
    </row>
    <row r="8" spans="1:7" ht="15" customHeight="1" x14ac:dyDescent="0.2">
      <c r="A8" s="237" t="s">
        <v>77</v>
      </c>
      <c r="B8" s="237"/>
      <c r="C8" s="237"/>
      <c r="D8" s="237"/>
      <c r="E8" s="237"/>
      <c r="F8" s="237"/>
      <c r="G8" s="237"/>
    </row>
    <row r="9" spans="1:7" ht="15" customHeight="1" x14ac:dyDescent="0.2">
      <c r="A9" s="237" t="s">
        <v>311</v>
      </c>
      <c r="B9" s="237"/>
      <c r="C9" s="237"/>
      <c r="D9" s="237"/>
      <c r="E9" s="237"/>
      <c r="F9" s="237"/>
      <c r="G9" s="237"/>
    </row>
    <row r="10" spans="1:7" ht="15" customHeight="1" x14ac:dyDescent="0.2">
      <c r="A10" s="237" t="s">
        <v>78</v>
      </c>
      <c r="B10" s="237"/>
      <c r="C10" s="237"/>
      <c r="D10" s="237"/>
      <c r="E10" s="237"/>
      <c r="F10" s="237"/>
      <c r="G10" s="237"/>
    </row>
    <row r="11" spans="1:7" ht="15" customHeight="1" x14ac:dyDescent="0.2">
      <c r="A11" s="237" t="s">
        <v>79</v>
      </c>
      <c r="B11" s="237"/>
      <c r="C11" s="237"/>
      <c r="D11" s="17" t="str">
        <f>+նախ.1!P5</f>
        <v>1840.28</v>
      </c>
      <c r="E11" s="58"/>
      <c r="F11" s="58"/>
      <c r="G11" s="58"/>
    </row>
    <row r="12" spans="1:7" ht="15" customHeight="1" x14ac:dyDescent="0.2">
      <c r="A12" s="237" t="s">
        <v>80</v>
      </c>
      <c r="B12" s="237"/>
      <c r="C12" s="237"/>
      <c r="D12" s="17" t="str">
        <f>+նախ.1!P6</f>
        <v>2370.76</v>
      </c>
      <c r="E12" s="58"/>
      <c r="F12" s="58"/>
      <c r="G12" s="58"/>
    </row>
    <row r="13" spans="1:7" ht="15" customHeight="1" x14ac:dyDescent="0.2">
      <c r="A13" s="239" t="s">
        <v>198</v>
      </c>
      <c r="B13" s="239"/>
      <c r="C13" s="239"/>
      <c r="D13" s="239"/>
      <c r="E13" s="239"/>
      <c r="F13" s="239"/>
      <c r="G13" s="239"/>
    </row>
    <row r="14" spans="1:7" ht="15" customHeight="1" x14ac:dyDescent="0.2">
      <c r="A14" s="239" t="s">
        <v>310</v>
      </c>
      <c r="B14" s="239"/>
      <c r="C14" s="239"/>
      <c r="D14" s="239"/>
      <c r="E14" s="239"/>
      <c r="F14" s="239"/>
      <c r="G14" s="239"/>
    </row>
    <row r="15" spans="1:7" ht="15" customHeight="1" x14ac:dyDescent="0.2">
      <c r="A15" s="237" t="s">
        <v>81</v>
      </c>
      <c r="B15" s="237"/>
      <c r="C15" s="237"/>
      <c r="D15" s="237"/>
      <c r="E15" s="237"/>
      <c r="F15" s="237"/>
      <c r="G15" s="237"/>
    </row>
    <row r="16" spans="1:7" ht="15" customHeight="1" x14ac:dyDescent="0.2">
      <c r="A16" s="242" t="s">
        <v>307</v>
      </c>
      <c r="B16" s="242"/>
      <c r="C16" s="242"/>
      <c r="D16" s="242"/>
      <c r="E16" s="242"/>
      <c r="F16" s="242"/>
      <c r="G16" s="242"/>
    </row>
    <row r="17" spans="1:17" ht="30.75" customHeight="1" x14ac:dyDescent="0.2">
      <c r="A17" s="240" t="str">
        <f>+նախ.1!A2</f>
        <v xml:space="preserve">Ø²êÜ²ÞºÜøºðÆ ê²ÜÐ²Ü¶àôÚòÜºðÆ ìºð²Î²èàôòàôØ ºì àôêêâ²Î²Ü ²ÜÒÜ²Î²¼ØÆ ê²ÜÐ²Ü¶àôÚòÆ Î²èàôòàôØ </v>
      </c>
      <c r="B17" s="240"/>
      <c r="C17" s="240"/>
      <c r="D17" s="240"/>
      <c r="E17" s="240"/>
      <c r="F17" s="240"/>
      <c r="G17" s="240"/>
      <c r="H17" s="14"/>
      <c r="I17" s="14"/>
      <c r="J17" s="14"/>
      <c r="K17" s="14"/>
      <c r="L17" s="15"/>
      <c r="M17" s="15"/>
      <c r="N17" s="15"/>
      <c r="O17" s="14"/>
      <c r="P17" s="14"/>
      <c r="Q17" s="14"/>
    </row>
    <row r="18" spans="1:17" ht="15" customHeight="1" x14ac:dyDescent="0.2">
      <c r="A18" s="22">
        <f>+'ամփ. '!H34</f>
        <v>9739.3690407897757</v>
      </c>
      <c r="B18" s="241" t="s">
        <v>82</v>
      </c>
      <c r="C18" s="241"/>
      <c r="D18" s="241"/>
      <c r="E18" s="18"/>
      <c r="F18" s="18"/>
      <c r="G18" s="18"/>
    </row>
    <row r="19" spans="1:17" ht="15" customHeight="1" x14ac:dyDescent="0.2">
      <c r="A19" s="19" t="s">
        <v>83</v>
      </c>
      <c r="B19" s="19"/>
      <c r="C19" s="19"/>
      <c r="D19" s="21">
        <f>+'ամփ. '!D34</f>
        <v>9725.1093496612411</v>
      </c>
      <c r="E19" s="19" t="s">
        <v>84</v>
      </c>
      <c r="F19" s="19"/>
      <c r="G19" s="18"/>
    </row>
    <row r="20" spans="1:17" ht="15" customHeight="1" x14ac:dyDescent="0.2">
      <c r="A20" s="237"/>
      <c r="B20" s="237"/>
      <c r="C20" s="237"/>
      <c r="D20" s="237"/>
      <c r="E20" s="237"/>
      <c r="F20" s="237"/>
      <c r="G20" s="237"/>
    </row>
    <row r="21" spans="1:17" ht="15" customHeight="1" x14ac:dyDescent="0.2">
      <c r="A21" s="237" t="s">
        <v>85</v>
      </c>
      <c r="B21" s="237"/>
      <c r="C21" s="237"/>
      <c r="D21" s="237"/>
      <c r="E21" s="237"/>
      <c r="F21" s="237"/>
      <c r="G21" s="237"/>
    </row>
    <row r="22" spans="1:17" ht="15" customHeight="1" x14ac:dyDescent="0.2">
      <c r="A22" s="237" t="s">
        <v>86</v>
      </c>
      <c r="B22" s="237"/>
      <c r="C22" s="237"/>
      <c r="D22" s="237"/>
      <c r="E22" s="237"/>
      <c r="F22" s="237"/>
      <c r="G22" s="237"/>
    </row>
    <row r="23" spans="1:17" ht="15" customHeight="1" x14ac:dyDescent="0.2">
      <c r="A23" s="237"/>
      <c r="B23" s="237"/>
      <c r="C23" s="237"/>
      <c r="D23" s="237"/>
      <c r="E23" s="237"/>
      <c r="F23" s="237"/>
      <c r="G23" s="237"/>
    </row>
    <row r="24" spans="1:17" ht="15" customHeight="1" x14ac:dyDescent="0.2">
      <c r="A24" s="237" t="s">
        <v>265</v>
      </c>
      <c r="B24" s="237"/>
      <c r="C24" s="237"/>
      <c r="D24" s="237"/>
      <c r="E24" s="237"/>
      <c r="F24" s="237"/>
      <c r="G24" s="237"/>
    </row>
    <row r="25" spans="1:17" ht="15" customHeight="1" x14ac:dyDescent="0.2">
      <c r="A25" s="237"/>
      <c r="B25" s="237"/>
      <c r="C25" s="237"/>
      <c r="D25" s="237"/>
      <c r="E25" s="237"/>
      <c r="F25" s="237"/>
      <c r="G25" s="237"/>
    </row>
    <row r="26" spans="1:17" ht="15" customHeight="1" x14ac:dyDescent="0.2">
      <c r="A26" s="58"/>
      <c r="B26" s="58"/>
      <c r="C26" s="58"/>
      <c r="D26" s="58"/>
      <c r="E26" s="58"/>
      <c r="F26" s="58"/>
      <c r="G26" s="58"/>
    </row>
    <row r="27" spans="1:17" ht="15" customHeight="1" x14ac:dyDescent="0.2">
      <c r="A27" s="19"/>
      <c r="B27" s="237"/>
      <c r="C27" s="237"/>
      <c r="E27" s="19"/>
      <c r="F27" s="237"/>
      <c r="G27" s="237"/>
    </row>
    <row r="28" spans="1:17" x14ac:dyDescent="0.2">
      <c r="B28" s="237"/>
      <c r="C28" s="237"/>
      <c r="D28" s="237"/>
      <c r="E28" s="238"/>
      <c r="F28" s="238"/>
      <c r="G28" s="238"/>
    </row>
    <row r="29" spans="1:17" x14ac:dyDescent="0.2">
      <c r="B29" s="237"/>
      <c r="C29" s="237"/>
      <c r="D29" s="237"/>
      <c r="E29" s="238"/>
      <c r="F29" s="238"/>
      <c r="G29" s="238"/>
    </row>
    <row r="30" spans="1:17" x14ac:dyDescent="0.2">
      <c r="B30" s="237"/>
      <c r="C30" s="237"/>
      <c r="D30" s="237"/>
      <c r="E30" s="238"/>
      <c r="F30" s="238"/>
      <c r="G30" s="238"/>
    </row>
    <row r="31" spans="1:17" x14ac:dyDescent="0.2">
      <c r="B31" s="237"/>
      <c r="C31" s="237"/>
      <c r="D31" s="237"/>
      <c r="E31" s="238"/>
      <c r="F31" s="238"/>
      <c r="G31" s="238"/>
    </row>
    <row r="32" spans="1:17" x14ac:dyDescent="0.2">
      <c r="B32" s="237"/>
      <c r="C32" s="237"/>
      <c r="D32" s="237"/>
      <c r="E32" s="238"/>
      <c r="F32" s="238"/>
      <c r="G32" s="238"/>
    </row>
    <row r="33" spans="2:7" x14ac:dyDescent="0.2">
      <c r="B33" s="237"/>
      <c r="C33" s="237"/>
      <c r="D33" s="237"/>
      <c r="E33" s="238"/>
      <c r="F33" s="238"/>
      <c r="G33" s="238"/>
    </row>
    <row r="34" spans="2:7" x14ac:dyDescent="0.2">
      <c r="B34" s="237"/>
      <c r="C34" s="237"/>
      <c r="D34" s="237"/>
      <c r="E34" s="238"/>
      <c r="F34" s="238"/>
      <c r="G34" s="238"/>
    </row>
    <row r="35" spans="2:7" x14ac:dyDescent="0.2">
      <c r="B35" s="237"/>
      <c r="C35" s="237"/>
      <c r="D35" s="237"/>
      <c r="E35" s="238"/>
      <c r="F35" s="238"/>
      <c r="G35" s="238"/>
    </row>
  </sheetData>
  <mergeCells count="41">
    <mergeCell ref="A12:C12"/>
    <mergeCell ref="A1:G1"/>
    <mergeCell ref="A2:G2"/>
    <mergeCell ref="A4:G4"/>
    <mergeCell ref="A5:G5"/>
    <mergeCell ref="A6:G6"/>
    <mergeCell ref="A7:G7"/>
    <mergeCell ref="A8:G8"/>
    <mergeCell ref="A9:G9"/>
    <mergeCell ref="A10:G10"/>
    <mergeCell ref="A11:C11"/>
    <mergeCell ref="A25:G25"/>
    <mergeCell ref="A13:G13"/>
    <mergeCell ref="A14:G14"/>
    <mergeCell ref="A15:G15"/>
    <mergeCell ref="A17:G17"/>
    <mergeCell ref="B18:D18"/>
    <mergeCell ref="A20:G20"/>
    <mergeCell ref="A21:G21"/>
    <mergeCell ref="A22:G22"/>
    <mergeCell ref="A23:G23"/>
    <mergeCell ref="A24:G24"/>
    <mergeCell ref="A16:G16"/>
    <mergeCell ref="B27:C27"/>
    <mergeCell ref="F27:G27"/>
    <mergeCell ref="B28:D28"/>
    <mergeCell ref="E28:G28"/>
    <mergeCell ref="B29:D29"/>
    <mergeCell ref="E29:G29"/>
    <mergeCell ref="B30:D30"/>
    <mergeCell ref="E30:G30"/>
    <mergeCell ref="B31:D31"/>
    <mergeCell ref="E31:G31"/>
    <mergeCell ref="B32:D32"/>
    <mergeCell ref="E32:G32"/>
    <mergeCell ref="B33:D33"/>
    <mergeCell ref="E33:G33"/>
    <mergeCell ref="B34:D34"/>
    <mergeCell ref="E34:G34"/>
    <mergeCell ref="B35:D35"/>
    <mergeCell ref="E35:G35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view="pageBreakPreview" topLeftCell="A19" zoomScaleSheetLayoutView="100" workbookViewId="0">
      <selection activeCell="G25" sqref="G25:G26"/>
    </sheetView>
  </sheetViews>
  <sheetFormatPr defaultRowHeight="14.25" x14ac:dyDescent="0.2"/>
  <cols>
    <col min="1" max="1" width="4.85546875" style="36" customWidth="1"/>
    <col min="2" max="2" width="27.5703125" style="36" customWidth="1"/>
    <col min="3" max="3" width="52.140625" style="36" customWidth="1"/>
    <col min="4" max="4" width="12.85546875" style="36" customWidth="1"/>
    <col min="5" max="5" width="11.28515625" style="36" customWidth="1"/>
    <col min="6" max="6" width="12.140625" style="36" customWidth="1"/>
    <col min="7" max="7" width="12.5703125" style="36" customWidth="1"/>
    <col min="8" max="8" width="10.5703125" style="36" customWidth="1"/>
    <col min="9" max="9" width="0.140625" style="36" customWidth="1"/>
    <col min="10" max="10" width="9.140625" style="36" hidden="1" customWidth="1"/>
    <col min="11" max="11" width="5.5703125" style="36" customWidth="1"/>
    <col min="12" max="16384" width="9.140625" style="36"/>
  </cols>
  <sheetData>
    <row r="1" spans="1:17" ht="15" customHeight="1" x14ac:dyDescent="0.2">
      <c r="A1" s="253" t="str">
        <f>+նախ.1!A1</f>
        <v>ºðºì²ÜÆ ÂÆì 177 ÐÆØÜ²Î²Ü ¸äðàò</v>
      </c>
      <c r="B1" s="253"/>
      <c r="C1" s="253"/>
      <c r="D1" s="253"/>
      <c r="E1" s="253"/>
      <c r="F1" s="253"/>
      <c r="G1" s="253"/>
      <c r="H1" s="253"/>
      <c r="I1" s="34"/>
      <c r="J1" s="34"/>
      <c r="K1" s="34"/>
      <c r="L1" s="35"/>
      <c r="M1" s="35"/>
      <c r="N1" s="35"/>
      <c r="O1" s="34"/>
      <c r="P1" s="34"/>
      <c r="Q1" s="34"/>
    </row>
    <row r="2" spans="1:17" x14ac:dyDescent="0.2">
      <c r="A2" s="253"/>
      <c r="B2" s="253"/>
      <c r="C2" s="253"/>
      <c r="D2" s="253"/>
      <c r="E2" s="253"/>
      <c r="F2" s="253"/>
      <c r="G2" s="253"/>
      <c r="H2" s="253"/>
      <c r="I2" s="34"/>
      <c r="J2" s="34"/>
      <c r="K2" s="34"/>
      <c r="L2" s="35"/>
      <c r="M2" s="35"/>
      <c r="N2" s="35"/>
      <c r="O2" s="34"/>
      <c r="P2" s="34"/>
      <c r="Q2" s="34"/>
    </row>
    <row r="3" spans="1:17" ht="15" customHeight="1" x14ac:dyDescent="0.2">
      <c r="A3" s="266" t="str">
        <f>+նախ.1!A2</f>
        <v xml:space="preserve">Ø²êÜ²ÞºÜøºðÆ ê²ÜÐ²Ü¶àôÚòÜºðÆ ìºð²Î²èàôòàôØ ºì àôêêâ²Î²Ü ²ÜÒÜ²Î²¼ØÆ ê²ÜÐ²Ü¶àôÚòÆ Î²èàôòàôØ </v>
      </c>
      <c r="B3" s="266"/>
      <c r="C3" s="266"/>
      <c r="D3" s="266"/>
      <c r="E3" s="266"/>
      <c r="F3" s="266"/>
      <c r="G3" s="266"/>
      <c r="H3" s="266"/>
      <c r="I3" s="37"/>
      <c r="J3" s="37"/>
      <c r="K3" s="37"/>
      <c r="L3" s="37"/>
      <c r="M3" s="37"/>
      <c r="N3" s="37"/>
      <c r="O3" s="37"/>
      <c r="P3" s="37"/>
      <c r="Q3" s="37"/>
    </row>
    <row r="4" spans="1:17" ht="21" customHeight="1" x14ac:dyDescent="0.2">
      <c r="A4" s="254" t="s">
        <v>94</v>
      </c>
      <c r="B4" s="254"/>
      <c r="C4" s="254"/>
      <c r="D4" s="254"/>
      <c r="E4" s="254"/>
      <c r="F4" s="254"/>
      <c r="G4" s="254"/>
      <c r="H4" s="254"/>
      <c r="I4" s="34"/>
      <c r="J4" s="34"/>
      <c r="K4" s="34"/>
      <c r="L4" s="35"/>
      <c r="M4" s="35"/>
      <c r="N4" s="35"/>
      <c r="O4" s="34"/>
      <c r="P4" s="34"/>
      <c r="Q4" s="34"/>
    </row>
    <row r="5" spans="1:17" ht="15" customHeight="1" x14ac:dyDescent="0.2">
      <c r="A5" s="120"/>
      <c r="B5" s="120"/>
      <c r="C5" s="120"/>
      <c r="D5" s="120"/>
      <c r="E5" s="120"/>
      <c r="F5" s="120"/>
      <c r="G5" s="120"/>
      <c r="H5" s="120"/>
      <c r="I5" s="34"/>
      <c r="J5" s="34"/>
      <c r="K5" s="34"/>
      <c r="L5" s="35"/>
      <c r="M5" s="35"/>
      <c r="N5" s="35"/>
      <c r="O5" s="34"/>
      <c r="P5" s="34"/>
      <c r="Q5" s="34"/>
    </row>
    <row r="6" spans="1:17" ht="15" customHeight="1" x14ac:dyDescent="0.2">
      <c r="A6" s="262" t="s">
        <v>309</v>
      </c>
      <c r="B6" s="262"/>
      <c r="C6" s="262"/>
      <c r="D6" s="263" t="s">
        <v>1</v>
      </c>
      <c r="E6" s="263"/>
      <c r="F6" s="263"/>
      <c r="G6" s="121">
        <f>+H34</f>
        <v>9739.3690407897757</v>
      </c>
      <c r="H6" s="122" t="s">
        <v>2</v>
      </c>
    </row>
    <row r="7" spans="1:17" ht="15" customHeight="1" x14ac:dyDescent="0.2">
      <c r="C7" s="123"/>
      <c r="F7" s="123"/>
    </row>
    <row r="8" spans="1:17" ht="15" customHeight="1" x14ac:dyDescent="0.2">
      <c r="A8" s="264" t="s">
        <v>3</v>
      </c>
      <c r="B8" s="264" t="s">
        <v>4</v>
      </c>
      <c r="C8" s="264" t="s">
        <v>5</v>
      </c>
      <c r="D8" s="257" t="s">
        <v>6</v>
      </c>
      <c r="E8" s="258"/>
      <c r="F8" s="258"/>
      <c r="G8" s="258"/>
      <c r="H8" s="259"/>
    </row>
    <row r="9" spans="1:17" ht="54" customHeight="1" x14ac:dyDescent="0.2">
      <c r="A9" s="265"/>
      <c r="B9" s="265"/>
      <c r="C9" s="265"/>
      <c r="D9" s="124" t="s">
        <v>7</v>
      </c>
      <c r="E9" s="124" t="s">
        <v>8</v>
      </c>
      <c r="F9" s="124" t="s">
        <v>9</v>
      </c>
      <c r="G9" s="124" t="s">
        <v>10</v>
      </c>
      <c r="H9" s="124" t="s">
        <v>11</v>
      </c>
    </row>
    <row r="10" spans="1:17" x14ac:dyDescent="0.2">
      <c r="A10" s="125">
        <v>1</v>
      </c>
      <c r="B10" s="125">
        <v>2</v>
      </c>
      <c r="C10" s="125">
        <v>3</v>
      </c>
      <c r="D10" s="125">
        <v>4</v>
      </c>
      <c r="E10" s="125">
        <v>5</v>
      </c>
      <c r="F10" s="125">
        <v>6</v>
      </c>
      <c r="G10" s="125">
        <v>7</v>
      </c>
      <c r="H10" s="125">
        <v>8</v>
      </c>
    </row>
    <row r="11" spans="1:17" x14ac:dyDescent="0.2">
      <c r="A11" s="257" t="s">
        <v>12</v>
      </c>
      <c r="B11" s="258"/>
      <c r="C11" s="258"/>
      <c r="D11" s="258"/>
      <c r="E11" s="258"/>
      <c r="F11" s="258"/>
      <c r="G11" s="258"/>
      <c r="H11" s="259"/>
    </row>
    <row r="12" spans="1:17" x14ac:dyDescent="0.2">
      <c r="A12" s="134"/>
      <c r="B12" s="126" t="s">
        <v>99</v>
      </c>
      <c r="C12" s="127" t="s">
        <v>51</v>
      </c>
      <c r="D12" s="155">
        <f>հավ.!D12</f>
        <v>7653.0460580246245</v>
      </c>
      <c r="E12" s="128">
        <v>0</v>
      </c>
      <c r="F12" s="128">
        <v>0</v>
      </c>
      <c r="G12" s="128">
        <v>0</v>
      </c>
      <c r="H12" s="128">
        <f>SUM(D12:G12)</f>
        <v>7653.0460580246245</v>
      </c>
    </row>
    <row r="13" spans="1:17" x14ac:dyDescent="0.2">
      <c r="A13" s="260"/>
      <c r="B13" s="261"/>
      <c r="C13" s="125" t="s">
        <v>13</v>
      </c>
      <c r="D13" s="129">
        <f>+հավ.!H14</f>
        <v>7653.0460580246245</v>
      </c>
      <c r="E13" s="130"/>
      <c r="F13" s="130"/>
      <c r="G13" s="130"/>
      <c r="H13" s="130">
        <f>+H12</f>
        <v>7653.0460580246245</v>
      </c>
    </row>
    <row r="14" spans="1:17" x14ac:dyDescent="0.2">
      <c r="A14" s="131"/>
      <c r="B14" s="138"/>
      <c r="C14" s="154" t="s">
        <v>14</v>
      </c>
      <c r="D14" s="138"/>
      <c r="E14" s="138"/>
      <c r="F14" s="138"/>
      <c r="G14" s="138"/>
      <c r="H14" s="156"/>
    </row>
    <row r="15" spans="1:17" x14ac:dyDescent="0.2">
      <c r="A15" s="132">
        <v>2</v>
      </c>
      <c r="B15" s="133">
        <v>5.0000000000000001E-3</v>
      </c>
      <c r="C15" s="132" t="s">
        <v>95</v>
      </c>
      <c r="D15" s="128">
        <f>D13*B15</f>
        <v>38.265230290123121</v>
      </c>
      <c r="E15" s="128">
        <f>E13*B15</f>
        <v>0</v>
      </c>
      <c r="F15" s="128">
        <f>F13*0.75%</f>
        <v>0</v>
      </c>
      <c r="G15" s="128">
        <f>G13*0.75%</f>
        <v>0</v>
      </c>
      <c r="H15" s="128">
        <f>D15+E15+F15+G15</f>
        <v>38.265230290123121</v>
      </c>
    </row>
    <row r="16" spans="1:17" x14ac:dyDescent="0.2">
      <c r="A16" s="134"/>
      <c r="B16" s="134"/>
      <c r="C16" s="134" t="s">
        <v>15</v>
      </c>
      <c r="D16" s="135">
        <f>D15</f>
        <v>38.265230290123121</v>
      </c>
      <c r="E16" s="135">
        <f>E15</f>
        <v>0</v>
      </c>
      <c r="F16" s="135">
        <f>F15</f>
        <v>0</v>
      </c>
      <c r="G16" s="135">
        <f>G15</f>
        <v>0</v>
      </c>
      <c r="H16" s="135">
        <f>SUM(H15:H15)</f>
        <v>38.265230290123121</v>
      </c>
    </row>
    <row r="17" spans="1:8" x14ac:dyDescent="0.2">
      <c r="A17" s="125"/>
      <c r="B17" s="125"/>
      <c r="C17" s="125" t="s">
        <v>16</v>
      </c>
      <c r="D17" s="130">
        <f>D13+D16</f>
        <v>7691.3112883147478</v>
      </c>
      <c r="E17" s="130">
        <f>E13+E16</f>
        <v>0</v>
      </c>
      <c r="F17" s="130">
        <f>F13+F16</f>
        <v>0</v>
      </c>
      <c r="G17" s="130">
        <f>G13+G16</f>
        <v>0</v>
      </c>
      <c r="H17" s="130">
        <f>H13+H16</f>
        <v>7691.3112883147478</v>
      </c>
    </row>
    <row r="18" spans="1:8" x14ac:dyDescent="0.2">
      <c r="A18" s="136"/>
      <c r="B18" s="136"/>
      <c r="C18" s="134" t="s">
        <v>17</v>
      </c>
      <c r="D18" s="136"/>
      <c r="E18" s="136"/>
      <c r="F18" s="136"/>
      <c r="G18" s="136"/>
      <c r="H18" s="136"/>
    </row>
    <row r="19" spans="1:8" ht="29.25" customHeight="1" x14ac:dyDescent="0.2">
      <c r="A19" s="132">
        <v>3</v>
      </c>
      <c r="B19" s="133">
        <v>3.0000000000000001E-3</v>
      </c>
      <c r="C19" s="152" t="s">
        <v>18</v>
      </c>
      <c r="D19" s="128">
        <f>D17*B19</f>
        <v>23.073933864944244</v>
      </c>
      <c r="E19" s="128">
        <f>E17*0.8%</f>
        <v>0</v>
      </c>
      <c r="F19" s="128">
        <f>F17*0.8%</f>
        <v>0</v>
      </c>
      <c r="G19" s="128">
        <f>G17*0.8%</f>
        <v>0</v>
      </c>
      <c r="H19" s="128">
        <f>D19+E19+F19+G19</f>
        <v>23.073933864944244</v>
      </c>
    </row>
    <row r="20" spans="1:8" ht="33" customHeight="1" x14ac:dyDescent="0.2">
      <c r="A20" s="132">
        <v>4</v>
      </c>
      <c r="B20" s="133">
        <v>1.5E-3</v>
      </c>
      <c r="C20" s="152" t="s">
        <v>19</v>
      </c>
      <c r="D20" s="128">
        <f>D17*D18</f>
        <v>0</v>
      </c>
      <c r="E20" s="128">
        <f>E18*0.8%</f>
        <v>0</v>
      </c>
      <c r="F20" s="128">
        <f>F18*0.8%</f>
        <v>0</v>
      </c>
      <c r="G20" s="128">
        <f>D17*B20</f>
        <v>11.536966932472122</v>
      </c>
      <c r="H20" s="128">
        <f>G20</f>
        <v>11.536966932472122</v>
      </c>
    </row>
    <row r="21" spans="1:8" ht="33" customHeight="1" x14ac:dyDescent="0.2">
      <c r="A21" s="132">
        <v>5</v>
      </c>
      <c r="B21" s="133">
        <v>0.02</v>
      </c>
      <c r="C21" s="152" t="s">
        <v>20</v>
      </c>
      <c r="D21" s="128">
        <f>D17*B21</f>
        <v>153.82622576629495</v>
      </c>
      <c r="E21" s="128">
        <f>E19*0.8%</f>
        <v>0</v>
      </c>
      <c r="F21" s="128">
        <f>F19*0.8%</f>
        <v>0</v>
      </c>
      <c r="G21" s="128">
        <f>G19*0.8%</f>
        <v>0</v>
      </c>
      <c r="H21" s="128">
        <f>D21+E21+F21+G21</f>
        <v>153.82622576629495</v>
      </c>
    </row>
    <row r="22" spans="1:8" x14ac:dyDescent="0.2">
      <c r="A22" s="134"/>
      <c r="B22" s="134"/>
      <c r="C22" s="134" t="s">
        <v>21</v>
      </c>
      <c r="D22" s="135">
        <f>SUM(D19:D21)</f>
        <v>176.90015963123921</v>
      </c>
      <c r="E22" s="135">
        <f>SUM(E19:E21)</f>
        <v>0</v>
      </c>
      <c r="F22" s="135">
        <f>F19</f>
        <v>0</v>
      </c>
      <c r="G22" s="135">
        <f>SUM(G19:G21)</f>
        <v>11.536966932472122</v>
      </c>
      <c r="H22" s="135">
        <f>SUM(H19:H21)</f>
        <v>188.43712656371133</v>
      </c>
    </row>
    <row r="23" spans="1:8" x14ac:dyDescent="0.2">
      <c r="A23" s="134"/>
      <c r="B23" s="134"/>
      <c r="C23" s="134" t="s">
        <v>22</v>
      </c>
      <c r="D23" s="135">
        <f>D17+D22</f>
        <v>7868.2114479459869</v>
      </c>
      <c r="E23" s="135">
        <f>E17+E22</f>
        <v>0</v>
      </c>
      <c r="F23" s="135">
        <f>F17+F22</f>
        <v>0</v>
      </c>
      <c r="G23" s="135">
        <f>G17+G22</f>
        <v>11.536966932472122</v>
      </c>
      <c r="H23" s="135">
        <f>H17+H22</f>
        <v>7879.7484148784588</v>
      </c>
    </row>
    <row r="24" spans="1:8" x14ac:dyDescent="0.2">
      <c r="A24" s="136"/>
      <c r="B24" s="136"/>
      <c r="C24" s="134" t="s">
        <v>23</v>
      </c>
      <c r="D24" s="136"/>
      <c r="E24" s="136"/>
      <c r="F24" s="136"/>
      <c r="G24" s="136"/>
      <c r="H24" s="136"/>
    </row>
    <row r="25" spans="1:8" x14ac:dyDescent="0.2">
      <c r="A25" s="153">
        <v>6</v>
      </c>
      <c r="B25" s="137">
        <v>6.0000000000000001E-3</v>
      </c>
      <c r="C25" s="138" t="s">
        <v>24</v>
      </c>
      <c r="D25" s="135">
        <v>0</v>
      </c>
      <c r="E25" s="139">
        <v>0</v>
      </c>
      <c r="F25" s="135">
        <v>0</v>
      </c>
      <c r="G25" s="139"/>
      <c r="H25" s="135">
        <f>D25+E25+F25+G25</f>
        <v>0</v>
      </c>
    </row>
    <row r="26" spans="1:8" x14ac:dyDescent="0.2">
      <c r="A26" s="134">
        <v>7</v>
      </c>
      <c r="B26" s="133">
        <v>0.02</v>
      </c>
      <c r="C26" s="136" t="s">
        <v>25</v>
      </c>
      <c r="D26" s="135">
        <v>0</v>
      </c>
      <c r="E26" s="135">
        <v>0</v>
      </c>
      <c r="F26" s="135">
        <v>0</v>
      </c>
      <c r="G26" s="135"/>
      <c r="H26" s="135">
        <f>D26+E26+F26+G26</f>
        <v>0</v>
      </c>
    </row>
    <row r="27" spans="1:8" x14ac:dyDescent="0.2">
      <c r="A27" s="134"/>
      <c r="B27" s="137"/>
      <c r="C27" s="136" t="s">
        <v>26</v>
      </c>
      <c r="D27" s="135">
        <f>SUM(D25:D26)</f>
        <v>0</v>
      </c>
      <c r="E27" s="135">
        <f>SUM(E25:E26)</f>
        <v>0</v>
      </c>
      <c r="F27" s="135">
        <f>SUM(F25:F26)</f>
        <v>0</v>
      </c>
      <c r="G27" s="135">
        <f>SUM(G25:G26)</f>
        <v>0</v>
      </c>
      <c r="H27" s="135">
        <f>SUM(H25:H26)</f>
        <v>0</v>
      </c>
    </row>
    <row r="28" spans="1:8" x14ac:dyDescent="0.2">
      <c r="A28" s="125"/>
      <c r="B28" s="140"/>
      <c r="C28" s="157" t="s">
        <v>27</v>
      </c>
      <c r="D28" s="130">
        <f>D23+D27</f>
        <v>7868.2114479459869</v>
      </c>
      <c r="E28" s="130">
        <f>E23+E27</f>
        <v>0</v>
      </c>
      <c r="F28" s="130">
        <f>F23+F27</f>
        <v>0</v>
      </c>
      <c r="G28" s="130">
        <f>G23+G27</f>
        <v>11.536966932472122</v>
      </c>
      <c r="H28" s="130">
        <f>H23+H27</f>
        <v>7879.7484148784588</v>
      </c>
    </row>
    <row r="29" spans="1:8" x14ac:dyDescent="0.2">
      <c r="A29" s="134"/>
      <c r="B29" s="134"/>
      <c r="C29" s="134" t="s">
        <v>28</v>
      </c>
      <c r="D29" s="134"/>
      <c r="E29" s="134"/>
      <c r="F29" s="134"/>
      <c r="G29" s="134"/>
      <c r="H29" s="134"/>
    </row>
    <row r="30" spans="1:8" x14ac:dyDescent="0.2">
      <c r="A30" s="132">
        <v>8</v>
      </c>
      <c r="B30" s="133">
        <v>0.03</v>
      </c>
      <c r="C30" s="158" t="s">
        <v>29</v>
      </c>
      <c r="D30" s="128">
        <f>D28*B30</f>
        <v>236.04634343837961</v>
      </c>
      <c r="E30" s="128">
        <f>E28*B30</f>
        <v>0</v>
      </c>
      <c r="F30" s="128">
        <f>F28*3%</f>
        <v>0</v>
      </c>
      <c r="G30" s="128">
        <f>G28*B30</f>
        <v>0.34610900797416366</v>
      </c>
      <c r="H30" s="128">
        <f>H28*B30</f>
        <v>236.39245244635376</v>
      </c>
    </row>
    <row r="31" spans="1:8" x14ac:dyDescent="0.2">
      <c r="A31" s="134"/>
      <c r="B31" s="137"/>
      <c r="C31" s="136" t="s">
        <v>30</v>
      </c>
      <c r="D31" s="135">
        <f>D30</f>
        <v>236.04634343837961</v>
      </c>
      <c r="E31" s="135">
        <f>E30</f>
        <v>0</v>
      </c>
      <c r="F31" s="135">
        <f>F30</f>
        <v>0</v>
      </c>
      <c r="G31" s="135">
        <f>G30</f>
        <v>0.34610900797416366</v>
      </c>
      <c r="H31" s="135">
        <f>H30</f>
        <v>236.39245244635376</v>
      </c>
    </row>
    <row r="32" spans="1:8" x14ac:dyDescent="0.2">
      <c r="A32" s="134"/>
      <c r="B32" s="134"/>
      <c r="C32" s="136" t="s">
        <v>31</v>
      </c>
      <c r="D32" s="135">
        <f>D28+D31</f>
        <v>8104.257791384367</v>
      </c>
      <c r="E32" s="135">
        <f>E28+E31</f>
        <v>0</v>
      </c>
      <c r="F32" s="135">
        <f>F28+F31</f>
        <v>0</v>
      </c>
      <c r="G32" s="135">
        <f>G28+G31</f>
        <v>11.883075940446286</v>
      </c>
      <c r="H32" s="135">
        <f>H28+H31</f>
        <v>8116.1408673248125</v>
      </c>
    </row>
    <row r="33" spans="1:17" x14ac:dyDescent="0.2">
      <c r="A33" s="134">
        <v>9</v>
      </c>
      <c r="B33" s="141">
        <v>0.2</v>
      </c>
      <c r="C33" s="136" t="s">
        <v>32</v>
      </c>
      <c r="D33" s="135">
        <f>D32*20%</f>
        <v>1620.8515582768734</v>
      </c>
      <c r="E33" s="135">
        <f>E32*20%</f>
        <v>0</v>
      </c>
      <c r="F33" s="135">
        <f>F32*20%</f>
        <v>0</v>
      </c>
      <c r="G33" s="135">
        <f>G32*20%</f>
        <v>2.3766151880892572</v>
      </c>
      <c r="H33" s="135">
        <f>H32*20%</f>
        <v>1623.2281734649625</v>
      </c>
    </row>
    <row r="34" spans="1:17" x14ac:dyDescent="0.2">
      <c r="A34" s="134"/>
      <c r="B34" s="141"/>
      <c r="C34" s="136" t="s">
        <v>33</v>
      </c>
      <c r="D34" s="142">
        <f>+D32+D33</f>
        <v>9725.1093496612411</v>
      </c>
      <c r="E34" s="142">
        <f>E31+E32</f>
        <v>0</v>
      </c>
      <c r="F34" s="142">
        <f>F31+F32</f>
        <v>0</v>
      </c>
      <c r="G34" s="142">
        <f>+G32+G33</f>
        <v>14.259691128535543</v>
      </c>
      <c r="H34" s="142">
        <f>+H32+H33</f>
        <v>9739.3690407897757</v>
      </c>
    </row>
    <row r="35" spans="1:17" x14ac:dyDescent="0.2">
      <c r="A35" s="134"/>
      <c r="B35" s="141"/>
      <c r="C35" s="136"/>
      <c r="D35" s="142"/>
      <c r="E35" s="142"/>
      <c r="F35" s="142"/>
      <c r="G35" s="142"/>
      <c r="H35" s="142"/>
    </row>
    <row r="36" spans="1:17" ht="15" customHeight="1" x14ac:dyDescent="0.2">
      <c r="A36" s="267" t="s">
        <v>308</v>
      </c>
      <c r="B36" s="267"/>
      <c r="C36" s="267"/>
      <c r="D36" s="267"/>
      <c r="E36" s="267"/>
      <c r="F36" s="267"/>
      <c r="G36" s="267"/>
      <c r="H36" s="267"/>
      <c r="I36" s="200"/>
      <c r="J36" s="200"/>
      <c r="K36" s="200"/>
      <c r="L36" s="200"/>
      <c r="M36" s="200"/>
      <c r="N36" s="88"/>
      <c r="O36" s="84"/>
      <c r="P36" s="84"/>
      <c r="Q36" s="89"/>
    </row>
    <row r="37" spans="1:17" x14ac:dyDescent="0.2">
      <c r="A37" s="39"/>
      <c r="B37" s="39"/>
      <c r="C37" s="159"/>
      <c r="D37" s="40"/>
      <c r="E37" s="40"/>
      <c r="F37" s="40"/>
      <c r="G37" s="40"/>
      <c r="H37" s="40"/>
      <c r="M37" s="255"/>
      <c r="N37" s="256"/>
      <c r="O37" s="256"/>
      <c r="P37" s="256"/>
    </row>
    <row r="38" spans="1:17" x14ac:dyDescent="0.2">
      <c r="A38" s="244">
        <f>+[1]նախ.1!A38</f>
        <v>0</v>
      </c>
      <c r="B38" s="245"/>
      <c r="C38" s="245"/>
      <c r="D38" s="245"/>
      <c r="E38" s="245"/>
      <c r="F38" s="245"/>
      <c r="G38" s="245"/>
      <c r="H38" s="246"/>
    </row>
    <row r="39" spans="1:17" x14ac:dyDescent="0.2">
      <c r="A39" s="247"/>
      <c r="B39" s="248"/>
      <c r="C39" s="248"/>
      <c r="D39" s="248"/>
      <c r="E39" s="248"/>
      <c r="F39" s="248"/>
      <c r="G39" s="248"/>
      <c r="H39" s="249"/>
    </row>
    <row r="40" spans="1:17" x14ac:dyDescent="0.2">
      <c r="A40" s="250"/>
      <c r="B40" s="251"/>
      <c r="C40" s="251"/>
      <c r="D40" s="251"/>
      <c r="E40" s="251"/>
      <c r="F40" s="251"/>
      <c r="G40" s="251"/>
      <c r="H40" s="252"/>
    </row>
  </sheetData>
  <mergeCells count="14">
    <mergeCell ref="A38:H40"/>
    <mergeCell ref="A1:H2"/>
    <mergeCell ref="A4:H4"/>
    <mergeCell ref="M37:P37"/>
    <mergeCell ref="A11:H11"/>
    <mergeCell ref="A13:B13"/>
    <mergeCell ref="A6:C6"/>
    <mergeCell ref="D6:F6"/>
    <mergeCell ref="A8:A9"/>
    <mergeCell ref="B8:B9"/>
    <mergeCell ref="C8:C9"/>
    <mergeCell ref="D8:H8"/>
    <mergeCell ref="A3:H3"/>
    <mergeCell ref="A36:H36"/>
  </mergeCells>
  <pageMargins left="1.1023622047244095" right="0" top="0.35433070866141736" bottom="0.35433070866141736" header="0.31496062992125984" footer="0.31496062992125984"/>
  <pageSetup paperSize="9" scale="79" orientation="landscape" r:id="rId1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workbookViewId="0">
      <selection activeCell="K2" sqref="K2"/>
    </sheetView>
  </sheetViews>
  <sheetFormatPr defaultRowHeight="15" x14ac:dyDescent="0.25"/>
  <cols>
    <col min="1" max="1" width="5.140625" customWidth="1"/>
    <col min="2" max="2" width="9.7109375" customWidth="1"/>
    <col min="3" max="3" width="49.42578125" customWidth="1"/>
    <col min="4" max="5" width="10.85546875" customWidth="1"/>
    <col min="6" max="6" width="10.5703125" customWidth="1"/>
    <col min="7" max="7" width="12.28515625" customWidth="1"/>
    <col min="8" max="8" width="14.7109375" customWidth="1"/>
    <col min="9" max="10" width="9.140625" hidden="1" customWidth="1"/>
  </cols>
  <sheetData>
    <row r="1" spans="1:19" ht="15" customHeight="1" x14ac:dyDescent="0.25">
      <c r="A1" s="268" t="str">
        <f>+նախ.1!A1</f>
        <v>ºðºì²ÜÆ ÂÆì 177 ÐÆØÜ²Î²Ü ¸äðàò</v>
      </c>
      <c r="B1" s="268"/>
      <c r="C1" s="268"/>
      <c r="D1" s="268"/>
      <c r="E1" s="268"/>
      <c r="F1" s="268"/>
      <c r="G1" s="268"/>
      <c r="H1" s="268"/>
      <c r="I1" s="34"/>
      <c r="J1" s="14"/>
      <c r="K1" s="15"/>
      <c r="L1" s="15"/>
      <c r="M1" s="15"/>
      <c r="N1" s="14"/>
      <c r="O1" s="14"/>
      <c r="P1" s="14"/>
      <c r="Q1" s="4"/>
      <c r="R1" s="4"/>
      <c r="S1" s="4"/>
    </row>
    <row r="2" spans="1:19" ht="15.75" customHeight="1" x14ac:dyDescent="0.25">
      <c r="A2" s="274" t="str">
        <f>+նախ.1!A2</f>
        <v xml:space="preserve">Ø²êÜ²ÞºÜøºðÆ ê²ÜÐ²Ü¶àôÚòÜºðÆ ìºð²Î²èàôòàôØ ºì àôêêâ²Î²Ü ²ÜÒÜ²Î²¼ØÆ ê²ÜÐ²Ü¶àôÚòÆ Î²èàôòàôØ </v>
      </c>
      <c r="B2" s="274"/>
      <c r="C2" s="274"/>
      <c r="D2" s="274"/>
      <c r="E2" s="274"/>
      <c r="F2" s="274"/>
      <c r="G2" s="274"/>
      <c r="H2" s="274"/>
      <c r="I2" s="90"/>
      <c r="J2" s="2"/>
      <c r="K2" s="5"/>
      <c r="L2" s="5"/>
      <c r="M2" s="5"/>
      <c r="N2" s="5"/>
      <c r="O2" s="5"/>
      <c r="P2" s="5"/>
      <c r="Q2" s="4"/>
      <c r="R2" s="4"/>
      <c r="S2" s="4"/>
    </row>
    <row r="3" spans="1:19" ht="26.25" customHeight="1" x14ac:dyDescent="0.25">
      <c r="A3" s="274"/>
      <c r="B3" s="274"/>
      <c r="C3" s="274"/>
      <c r="D3" s="274"/>
      <c r="E3" s="274"/>
      <c r="F3" s="274"/>
      <c r="G3" s="274"/>
      <c r="H3" s="274"/>
      <c r="I3" s="90"/>
      <c r="J3" s="2"/>
      <c r="K3" s="5"/>
      <c r="L3" s="5"/>
      <c r="M3" s="5"/>
      <c r="N3" s="5"/>
      <c r="O3" s="5"/>
      <c r="P3" s="5"/>
      <c r="Q3" s="4"/>
      <c r="R3" s="4"/>
      <c r="S3" s="4"/>
    </row>
    <row r="4" spans="1:19" ht="15.75" x14ac:dyDescent="0.25">
      <c r="A4" s="90"/>
      <c r="B4" s="90"/>
      <c r="C4" s="90"/>
      <c r="D4" s="90"/>
      <c r="E4" s="90"/>
      <c r="F4" s="90"/>
      <c r="G4" s="90"/>
      <c r="H4" s="90"/>
      <c r="I4" s="90"/>
      <c r="J4" s="2"/>
      <c r="K4" s="5"/>
      <c r="L4" s="5"/>
      <c r="M4" s="5"/>
      <c r="N4" s="5"/>
      <c r="O4" s="5"/>
      <c r="P4" s="5"/>
      <c r="Q4" s="4"/>
      <c r="R4" s="4"/>
      <c r="S4" s="4"/>
    </row>
    <row r="5" spans="1:19" ht="15.75" x14ac:dyDescent="0.25">
      <c r="A5" s="275" t="s">
        <v>96</v>
      </c>
      <c r="B5" s="275"/>
      <c r="C5" s="275"/>
      <c r="D5" s="275"/>
      <c r="E5" s="275"/>
      <c r="F5" s="275"/>
      <c r="G5" s="275"/>
      <c r="H5" s="275"/>
      <c r="I5" s="90"/>
      <c r="J5" s="2"/>
      <c r="K5" s="5"/>
      <c r="L5" s="5"/>
      <c r="M5" s="5"/>
      <c r="N5" s="5"/>
      <c r="O5" s="5"/>
      <c r="P5" s="5"/>
      <c r="Q5" s="4"/>
      <c r="R5" s="4"/>
      <c r="S5" s="4"/>
    </row>
    <row r="6" spans="1:19" ht="15.75" x14ac:dyDescent="0.25">
      <c r="A6" s="91"/>
      <c r="B6" s="91"/>
      <c r="C6" s="91"/>
      <c r="D6" s="92"/>
      <c r="E6" s="92"/>
      <c r="F6" s="92"/>
      <c r="G6" s="92"/>
      <c r="H6" s="93"/>
      <c r="I6" s="94"/>
      <c r="J6" s="6"/>
      <c r="K6" s="6"/>
      <c r="L6" s="6"/>
      <c r="M6" s="6"/>
      <c r="N6" s="6"/>
      <c r="O6" s="6"/>
      <c r="P6" s="6"/>
      <c r="Q6" s="4"/>
      <c r="R6" s="4"/>
      <c r="S6" s="4"/>
    </row>
    <row r="7" spans="1:19" x14ac:dyDescent="0.25">
      <c r="A7" s="95" t="s">
        <v>3</v>
      </c>
      <c r="B7" s="95" t="s">
        <v>34</v>
      </c>
      <c r="C7" s="95" t="s">
        <v>35</v>
      </c>
      <c r="D7" s="269" t="s">
        <v>36</v>
      </c>
      <c r="E7" s="270"/>
      <c r="F7" s="270"/>
      <c r="G7" s="271"/>
      <c r="H7" s="95" t="s">
        <v>37</v>
      </c>
      <c r="I7" s="94"/>
      <c r="J7" s="6"/>
      <c r="K7" s="6"/>
      <c r="L7" s="6"/>
      <c r="M7" s="6"/>
      <c r="N7" s="6"/>
      <c r="O7" s="6"/>
      <c r="P7" s="6"/>
      <c r="Q7" s="4"/>
      <c r="R7" s="4"/>
      <c r="S7" s="4"/>
    </row>
    <row r="8" spans="1:19" x14ac:dyDescent="0.25">
      <c r="A8" s="96"/>
      <c r="B8" s="96" t="s">
        <v>38</v>
      </c>
      <c r="C8" s="96" t="s">
        <v>39</v>
      </c>
      <c r="D8" s="95" t="s">
        <v>40</v>
      </c>
      <c r="E8" s="95" t="s">
        <v>41</v>
      </c>
      <c r="F8" s="95" t="s">
        <v>42</v>
      </c>
      <c r="G8" s="95" t="s">
        <v>43</v>
      </c>
      <c r="H8" s="96" t="s">
        <v>44</v>
      </c>
      <c r="I8" s="94"/>
      <c r="J8" s="6"/>
      <c r="K8" s="6"/>
      <c r="L8" s="6"/>
      <c r="M8" s="6"/>
      <c r="N8" s="6"/>
      <c r="O8" s="6"/>
      <c r="P8" s="6"/>
      <c r="Q8" s="4"/>
      <c r="R8" s="4"/>
      <c r="S8" s="4"/>
    </row>
    <row r="9" spans="1:19" x14ac:dyDescent="0.25">
      <c r="A9" s="97"/>
      <c r="B9" s="97"/>
      <c r="C9" s="97"/>
      <c r="D9" s="98" t="s">
        <v>45</v>
      </c>
      <c r="E9" s="98" t="s">
        <v>46</v>
      </c>
      <c r="F9" s="98" t="s">
        <v>47</v>
      </c>
      <c r="G9" s="98" t="s">
        <v>48</v>
      </c>
      <c r="H9" s="98"/>
      <c r="I9" s="94"/>
      <c r="J9" s="6"/>
      <c r="K9" s="6"/>
      <c r="L9" s="6"/>
      <c r="M9" s="6"/>
      <c r="N9" s="6"/>
      <c r="O9" s="6"/>
      <c r="P9" s="6"/>
      <c r="Q9" s="4"/>
      <c r="R9" s="4"/>
      <c r="S9" s="4"/>
    </row>
    <row r="10" spans="1:19" x14ac:dyDescent="0.25">
      <c r="A10" s="99">
        <v>1</v>
      </c>
      <c r="B10" s="99">
        <v>2</v>
      </c>
      <c r="C10" s="99">
        <v>3</v>
      </c>
      <c r="D10" s="99">
        <v>4</v>
      </c>
      <c r="E10" s="99">
        <v>5</v>
      </c>
      <c r="F10" s="99">
        <v>6</v>
      </c>
      <c r="G10" s="99">
        <v>7</v>
      </c>
      <c r="H10" s="99">
        <v>8</v>
      </c>
      <c r="I10" s="94"/>
      <c r="J10" s="6"/>
      <c r="K10" s="6"/>
      <c r="L10" s="6"/>
      <c r="M10" s="6"/>
      <c r="N10" s="6"/>
      <c r="O10" s="6"/>
      <c r="P10" s="6"/>
      <c r="Q10" s="4"/>
      <c r="R10" s="4"/>
      <c r="S10" s="4"/>
    </row>
    <row r="11" spans="1:19" x14ac:dyDescent="0.25">
      <c r="A11" s="99"/>
      <c r="B11" s="100"/>
      <c r="C11" s="101"/>
      <c r="D11" s="102"/>
      <c r="E11" s="103"/>
      <c r="F11" s="104"/>
      <c r="G11" s="103"/>
      <c r="H11" s="102"/>
      <c r="I11" s="94"/>
      <c r="J11" s="6"/>
      <c r="K11" s="6"/>
      <c r="L11" s="6"/>
      <c r="M11" s="6"/>
      <c r="N11" s="6"/>
      <c r="O11" s="6"/>
      <c r="P11" s="6"/>
      <c r="Q11" s="4"/>
      <c r="R11" s="4"/>
      <c r="S11" s="4"/>
    </row>
    <row r="12" spans="1:19" ht="21" customHeight="1" x14ac:dyDescent="0.25">
      <c r="A12" s="99">
        <v>1</v>
      </c>
      <c r="B12" s="100" t="s">
        <v>99</v>
      </c>
      <c r="C12" s="20" t="s">
        <v>97</v>
      </c>
      <c r="D12" s="105">
        <f>նախ.1!Q552</f>
        <v>7653.0460580246245</v>
      </c>
      <c r="E12" s="105">
        <v>0</v>
      </c>
      <c r="F12" s="106">
        <v>0</v>
      </c>
      <c r="G12" s="102">
        <v>0</v>
      </c>
      <c r="H12" s="102">
        <f>SUM(D12:G12)</f>
        <v>7653.0460580246245</v>
      </c>
      <c r="I12" s="107"/>
      <c r="J12" s="6"/>
      <c r="K12" s="6"/>
      <c r="L12" s="6"/>
      <c r="M12" s="6"/>
      <c r="N12" s="6"/>
      <c r="O12" s="6"/>
      <c r="P12" s="6"/>
      <c r="Q12" s="4"/>
      <c r="R12" s="4"/>
      <c r="S12" s="4"/>
    </row>
    <row r="13" spans="1:19" ht="21" customHeight="1" x14ac:dyDescent="0.25">
      <c r="A13" s="99"/>
      <c r="B13" s="100"/>
      <c r="C13" s="20"/>
      <c r="D13" s="105"/>
      <c r="E13" s="105"/>
      <c r="F13" s="106"/>
      <c r="G13" s="102"/>
      <c r="H13" s="102"/>
      <c r="I13" s="107"/>
      <c r="J13" s="6"/>
      <c r="K13" s="6"/>
      <c r="L13" s="6"/>
      <c r="M13" s="6"/>
      <c r="N13" s="6"/>
      <c r="O13" s="6"/>
      <c r="P13" s="6"/>
      <c r="Q13" s="4"/>
      <c r="R13" s="4"/>
      <c r="S13" s="4"/>
    </row>
    <row r="14" spans="1:19" x14ac:dyDescent="0.25">
      <c r="A14" s="108"/>
      <c r="B14" s="100"/>
      <c r="C14" s="109" t="s">
        <v>11</v>
      </c>
      <c r="D14" s="105">
        <f>SUM(D12:D12)</f>
        <v>7653.0460580246245</v>
      </c>
      <c r="E14" s="110"/>
      <c r="F14" s="104"/>
      <c r="G14" s="103"/>
      <c r="H14" s="102">
        <f>SUM(H12:H12)</f>
        <v>7653.0460580246245</v>
      </c>
      <c r="I14" s="94"/>
      <c r="J14" s="7"/>
      <c r="K14" s="6"/>
      <c r="L14" s="6"/>
      <c r="M14" s="6"/>
      <c r="N14" s="6"/>
      <c r="O14" s="6"/>
      <c r="P14" s="6"/>
      <c r="Q14" s="4"/>
      <c r="R14" s="4"/>
      <c r="S14" s="4"/>
    </row>
    <row r="15" spans="1:19" x14ac:dyDescent="0.25">
      <c r="A15" s="111"/>
      <c r="B15" s="112"/>
      <c r="C15" s="113"/>
      <c r="D15" s="114"/>
      <c r="E15" s="114"/>
      <c r="F15" s="114"/>
      <c r="G15" s="114"/>
      <c r="H15" s="114"/>
      <c r="I15" s="9"/>
      <c r="J15" s="9"/>
      <c r="K15" s="9"/>
      <c r="L15" s="9"/>
      <c r="M15" s="9"/>
      <c r="N15" s="9"/>
      <c r="O15" s="10"/>
      <c r="P15" s="10"/>
      <c r="Q15" s="8"/>
      <c r="R15" s="8"/>
      <c r="S15" s="8"/>
    </row>
    <row r="16" spans="1:19" x14ac:dyDescent="0.25">
      <c r="A16" s="115"/>
      <c r="B16" s="116"/>
      <c r="C16" s="237" t="s">
        <v>193</v>
      </c>
      <c r="D16" s="237"/>
      <c r="E16" s="237"/>
      <c r="F16" s="237"/>
      <c r="G16" s="237"/>
      <c r="H16" s="237"/>
      <c r="I16" s="237"/>
      <c r="J16" s="10"/>
      <c r="K16" s="10"/>
      <c r="L16" s="10"/>
      <c r="M16" s="10"/>
      <c r="N16" s="10"/>
      <c r="O16" s="10"/>
      <c r="P16" s="6"/>
      <c r="Q16" s="4"/>
      <c r="R16" s="4"/>
      <c r="S16" s="4"/>
    </row>
    <row r="17" spans="1:19" x14ac:dyDescent="0.25">
      <c r="A17" s="115"/>
      <c r="B17" s="116"/>
      <c r="C17" s="273"/>
      <c r="D17" s="273"/>
      <c r="E17" s="117"/>
      <c r="F17" s="117"/>
      <c r="G17" s="118"/>
      <c r="H17" s="119"/>
      <c r="I17" s="94"/>
      <c r="J17" s="6"/>
      <c r="K17" s="6"/>
      <c r="L17" s="6"/>
      <c r="M17" s="6"/>
      <c r="N17" s="6"/>
      <c r="O17" s="6"/>
      <c r="P17" s="6"/>
      <c r="Q17" s="4"/>
      <c r="R17" s="4"/>
      <c r="S17" s="4"/>
    </row>
    <row r="18" spans="1:19" x14ac:dyDescent="0.25">
      <c r="A18" s="3"/>
      <c r="B18" s="12"/>
      <c r="C18" s="272"/>
      <c r="D18" s="272"/>
      <c r="E18" s="272"/>
      <c r="F18" s="272"/>
      <c r="G18" s="12"/>
      <c r="H18" s="11"/>
      <c r="I18" s="6"/>
      <c r="J18" s="6"/>
      <c r="K18" s="6"/>
      <c r="L18" s="6"/>
      <c r="M18" s="6"/>
      <c r="N18" s="6"/>
      <c r="O18" s="6"/>
      <c r="P18" s="6"/>
      <c r="Q18" s="4"/>
      <c r="R18" s="4"/>
      <c r="S18" s="4"/>
    </row>
    <row r="19" spans="1:19" x14ac:dyDescent="0.25">
      <c r="A19" s="3"/>
      <c r="B19" s="3"/>
      <c r="C19" s="3"/>
      <c r="D19" s="3"/>
      <c r="E19" s="3"/>
      <c r="F19" s="3"/>
      <c r="G19" s="13"/>
      <c r="H19" s="11"/>
    </row>
    <row r="21" spans="1:19" x14ac:dyDescent="0.25">
      <c r="J21" s="1"/>
    </row>
  </sheetData>
  <mergeCells count="7">
    <mergeCell ref="A1:H1"/>
    <mergeCell ref="D7:G7"/>
    <mergeCell ref="C18:F18"/>
    <mergeCell ref="C17:D17"/>
    <mergeCell ref="A2:H3"/>
    <mergeCell ref="A5:H5"/>
    <mergeCell ref="C16:I16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3"/>
  <sheetViews>
    <sheetView view="pageBreakPreview" topLeftCell="A527" zoomScale="110" zoomScaleSheetLayoutView="110" workbookViewId="0">
      <selection activeCell="P541" sqref="P541:Q548"/>
    </sheetView>
  </sheetViews>
  <sheetFormatPr defaultRowHeight="12" x14ac:dyDescent="0.2"/>
  <cols>
    <col min="1" max="1" width="4.140625" style="32" customWidth="1"/>
    <col min="2" max="2" width="6.7109375" style="38" customWidth="1"/>
    <col min="3" max="3" width="33.5703125" style="30" customWidth="1"/>
    <col min="4" max="4" width="5.7109375" style="60" customWidth="1"/>
    <col min="5" max="5" width="5.85546875" style="28" customWidth="1"/>
    <col min="6" max="6" width="6" style="31" customWidth="1"/>
    <col min="7" max="7" width="6.5703125" style="28" customWidth="1"/>
    <col min="8" max="8" width="7" style="28" customWidth="1"/>
    <col min="9" max="9" width="5.85546875" style="28" customWidth="1"/>
    <col min="10" max="10" width="13.85546875" style="25" customWidth="1"/>
    <col min="11" max="11" width="5.85546875" style="28" customWidth="1"/>
    <col min="12" max="12" width="6.42578125" style="49" customWidth="1"/>
    <col min="13" max="13" width="8.140625" style="29" customWidth="1"/>
    <col min="14" max="14" width="6.42578125" style="29" customWidth="1"/>
    <col min="15" max="15" width="6.28515625" style="28" customWidth="1"/>
    <col min="16" max="16" width="7.28515625" style="28" customWidth="1"/>
    <col min="17" max="17" width="8.7109375" style="28" customWidth="1"/>
    <col min="18" max="16384" width="9.140625" style="25"/>
  </cols>
  <sheetData>
    <row r="1" spans="1:17" ht="12.75" x14ac:dyDescent="0.2">
      <c r="A1" s="351" t="s">
        <v>307</v>
      </c>
      <c r="B1" s="352"/>
      <c r="C1" s="353"/>
      <c r="D1" s="353"/>
      <c r="E1" s="353"/>
      <c r="F1" s="354"/>
      <c r="G1" s="353"/>
      <c r="H1" s="353"/>
      <c r="I1" s="353"/>
      <c r="J1" s="353"/>
      <c r="K1" s="353"/>
      <c r="L1" s="353"/>
      <c r="M1" s="353"/>
      <c r="N1" s="353"/>
      <c r="O1" s="353"/>
      <c r="P1" s="353"/>
      <c r="Q1" s="353"/>
    </row>
    <row r="2" spans="1:17" ht="21" customHeight="1" x14ac:dyDescent="0.2">
      <c r="A2" s="351" t="s">
        <v>306</v>
      </c>
      <c r="B2" s="352"/>
      <c r="C2" s="353"/>
      <c r="D2" s="353"/>
      <c r="E2" s="353"/>
      <c r="F2" s="354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</row>
    <row r="3" spans="1:17" ht="12.75" x14ac:dyDescent="0.2">
      <c r="A3" s="358" t="s">
        <v>71</v>
      </c>
      <c r="B3" s="358"/>
      <c r="C3" s="358"/>
      <c r="D3" s="358"/>
      <c r="E3" s="358"/>
      <c r="F3" s="358"/>
      <c r="G3" s="358"/>
      <c r="H3" s="358"/>
      <c r="I3" s="358"/>
      <c r="J3" s="358"/>
      <c r="K3" s="358"/>
      <c r="L3" s="358"/>
      <c r="M3" s="358"/>
      <c r="N3" s="358"/>
      <c r="O3" s="358"/>
      <c r="P3" s="358"/>
      <c r="Q3" s="358"/>
    </row>
    <row r="4" spans="1:17" ht="15" customHeight="1" x14ac:dyDescent="0.2">
      <c r="A4" s="358" t="s">
        <v>97</v>
      </c>
      <c r="B4" s="358"/>
      <c r="C4" s="358"/>
      <c r="D4" s="358"/>
      <c r="E4" s="358"/>
      <c r="F4" s="358"/>
      <c r="G4" s="358"/>
      <c r="H4" s="358"/>
      <c r="I4" s="358"/>
      <c r="J4" s="358"/>
      <c r="K4" s="358"/>
      <c r="L4" s="358"/>
      <c r="M4" s="358"/>
      <c r="N4" s="358"/>
      <c r="O4" s="358"/>
      <c r="P4" s="358"/>
      <c r="Q4" s="358"/>
    </row>
    <row r="5" spans="1:17" ht="13.5" x14ac:dyDescent="0.2">
      <c r="A5" s="61"/>
      <c r="B5" s="161"/>
      <c r="C5" s="26"/>
      <c r="D5" s="33"/>
      <c r="E5" s="26"/>
      <c r="F5" s="26"/>
      <c r="G5" s="26"/>
      <c r="H5" s="26"/>
      <c r="I5" s="26"/>
      <c r="J5" s="365" t="s">
        <v>88</v>
      </c>
      <c r="K5" s="365"/>
      <c r="L5" s="361" t="s">
        <v>89</v>
      </c>
      <c r="M5" s="361"/>
      <c r="N5" s="361"/>
      <c r="O5" s="361"/>
      <c r="P5" s="187" t="s">
        <v>199</v>
      </c>
      <c r="Q5" s="26"/>
    </row>
    <row r="6" spans="1:17" ht="13.5" x14ac:dyDescent="0.2">
      <c r="A6" s="366" t="s">
        <v>90</v>
      </c>
      <c r="B6" s="366"/>
      <c r="C6" s="366"/>
      <c r="D6" s="366"/>
      <c r="E6" s="366"/>
      <c r="F6" s="359">
        <f>+Q552</f>
        <v>7653.0460580246245</v>
      </c>
      <c r="G6" s="360"/>
      <c r="H6" s="188" t="s">
        <v>91</v>
      </c>
      <c r="I6" s="26"/>
      <c r="J6" s="26"/>
      <c r="K6" s="26"/>
      <c r="L6" s="361" t="s">
        <v>92</v>
      </c>
      <c r="M6" s="361"/>
      <c r="N6" s="361"/>
      <c r="O6" s="361"/>
      <c r="P6" s="189" t="s">
        <v>200</v>
      </c>
      <c r="Q6" s="26"/>
    </row>
    <row r="7" spans="1:17" ht="13.5" x14ac:dyDescent="0.2">
      <c r="A7" s="190"/>
      <c r="B7" s="161"/>
      <c r="C7" s="190"/>
      <c r="D7" s="191"/>
      <c r="E7" s="190"/>
      <c r="F7" s="192"/>
      <c r="G7" s="193"/>
      <c r="H7" s="188"/>
      <c r="I7" s="26"/>
      <c r="J7" s="26"/>
      <c r="K7" s="370" t="s">
        <v>93</v>
      </c>
      <c r="L7" s="370"/>
      <c r="M7" s="370"/>
      <c r="N7" s="370"/>
      <c r="O7" s="370"/>
      <c r="P7" s="62" t="s">
        <v>100</v>
      </c>
      <c r="Q7" s="26"/>
    </row>
    <row r="8" spans="1:17" ht="12" customHeight="1" x14ac:dyDescent="0.2">
      <c r="A8" s="367" t="s">
        <v>0</v>
      </c>
      <c r="B8" s="371" t="s">
        <v>52</v>
      </c>
      <c r="C8" s="277" t="s">
        <v>53</v>
      </c>
      <c r="D8" s="355" t="s">
        <v>72</v>
      </c>
      <c r="E8" s="348" t="s">
        <v>55</v>
      </c>
      <c r="F8" s="300" t="s">
        <v>61</v>
      </c>
      <c r="G8" s="326"/>
      <c r="H8" s="326"/>
      <c r="I8" s="326"/>
      <c r="J8" s="326"/>
      <c r="K8" s="326"/>
      <c r="L8" s="326"/>
      <c r="M8" s="326"/>
      <c r="N8" s="326"/>
      <c r="O8" s="347" t="s">
        <v>64</v>
      </c>
      <c r="P8" s="374" t="s">
        <v>65</v>
      </c>
      <c r="Q8" s="362" t="s">
        <v>66</v>
      </c>
    </row>
    <row r="9" spans="1:17" x14ac:dyDescent="0.2">
      <c r="A9" s="368"/>
      <c r="B9" s="372"/>
      <c r="C9" s="278"/>
      <c r="D9" s="356"/>
      <c r="E9" s="349"/>
      <c r="F9" s="300"/>
      <c r="G9" s="326"/>
      <c r="H9" s="326"/>
      <c r="I9" s="326"/>
      <c r="J9" s="326"/>
      <c r="K9" s="326"/>
      <c r="L9" s="326"/>
      <c r="M9" s="326"/>
      <c r="N9" s="326"/>
      <c r="O9" s="347"/>
      <c r="P9" s="375"/>
      <c r="Q9" s="363"/>
    </row>
    <row r="10" spans="1:17" ht="12" customHeight="1" x14ac:dyDescent="0.2">
      <c r="A10" s="368"/>
      <c r="B10" s="372"/>
      <c r="C10" s="278"/>
      <c r="D10" s="356"/>
      <c r="E10" s="349"/>
      <c r="F10" s="300" t="s">
        <v>56</v>
      </c>
      <c r="G10" s="326"/>
      <c r="H10" s="326" t="s">
        <v>57</v>
      </c>
      <c r="I10" s="326"/>
      <c r="J10" s="326" t="s">
        <v>62</v>
      </c>
      <c r="K10" s="326"/>
      <c r="L10" s="326"/>
      <c r="M10" s="326"/>
      <c r="N10" s="326"/>
      <c r="O10" s="347"/>
      <c r="P10" s="375"/>
      <c r="Q10" s="363"/>
    </row>
    <row r="11" spans="1:17" ht="58.5" customHeight="1" x14ac:dyDescent="0.2">
      <c r="A11" s="369"/>
      <c r="B11" s="373"/>
      <c r="C11" s="279"/>
      <c r="D11" s="357"/>
      <c r="E11" s="350"/>
      <c r="F11" s="63" t="s">
        <v>59</v>
      </c>
      <c r="G11" s="174" t="s">
        <v>60</v>
      </c>
      <c r="H11" s="174" t="s">
        <v>236</v>
      </c>
      <c r="I11" s="174" t="s">
        <v>237</v>
      </c>
      <c r="J11" s="173" t="s">
        <v>67</v>
      </c>
      <c r="K11" s="174" t="s">
        <v>54</v>
      </c>
      <c r="L11" s="143" t="s">
        <v>55</v>
      </c>
      <c r="M11" s="174" t="s">
        <v>58</v>
      </c>
      <c r="N11" s="63" t="s">
        <v>63</v>
      </c>
      <c r="O11" s="347"/>
      <c r="P11" s="376"/>
      <c r="Q11" s="364"/>
    </row>
    <row r="12" spans="1:17" x14ac:dyDescent="0.2">
      <c r="A12" s="64">
        <v>1</v>
      </c>
      <c r="B12" s="171">
        <v>2</v>
      </c>
      <c r="C12" s="65">
        <v>3</v>
      </c>
      <c r="D12" s="173">
        <v>4</v>
      </c>
      <c r="E12" s="65">
        <v>5</v>
      </c>
      <c r="F12" s="66">
        <v>6</v>
      </c>
      <c r="G12" s="65">
        <v>7</v>
      </c>
      <c r="H12" s="65">
        <v>8</v>
      </c>
      <c r="I12" s="65">
        <v>9</v>
      </c>
      <c r="J12" s="65">
        <v>10</v>
      </c>
      <c r="K12" s="173">
        <v>11</v>
      </c>
      <c r="L12" s="66">
        <v>12</v>
      </c>
      <c r="M12" s="65">
        <v>13</v>
      </c>
      <c r="N12" s="65">
        <v>14</v>
      </c>
      <c r="O12" s="65">
        <v>15</v>
      </c>
      <c r="P12" s="65">
        <v>16</v>
      </c>
      <c r="Q12" s="65">
        <v>17</v>
      </c>
    </row>
    <row r="13" spans="1:17" ht="12.75" customHeight="1" x14ac:dyDescent="0.25">
      <c r="A13" s="276"/>
      <c r="B13" s="295"/>
      <c r="C13" s="301" t="s">
        <v>234</v>
      </c>
      <c r="D13" s="296"/>
      <c r="E13" s="336"/>
      <c r="F13" s="319"/>
      <c r="G13" s="297"/>
      <c r="H13" s="290"/>
      <c r="I13" s="291"/>
      <c r="J13" s="67"/>
      <c r="K13" s="67"/>
      <c r="L13" s="67"/>
      <c r="M13" s="144"/>
      <c r="N13" s="145"/>
      <c r="O13" s="290"/>
      <c r="P13" s="292"/>
      <c r="Q13" s="294"/>
    </row>
    <row r="14" spans="1:17" ht="12.75" customHeight="1" x14ac:dyDescent="0.25">
      <c r="A14" s="276"/>
      <c r="B14" s="295"/>
      <c r="C14" s="301"/>
      <c r="D14" s="296"/>
      <c r="E14" s="337"/>
      <c r="F14" s="320"/>
      <c r="G14" s="298"/>
      <c r="H14" s="290"/>
      <c r="I14" s="291"/>
      <c r="J14" s="67"/>
      <c r="K14" s="67"/>
      <c r="L14" s="23"/>
      <c r="M14" s="146"/>
      <c r="N14" s="145"/>
      <c r="O14" s="290"/>
      <c r="P14" s="292"/>
      <c r="Q14" s="294"/>
    </row>
    <row r="15" spans="1:17" ht="12.75" customHeight="1" x14ac:dyDescent="0.25">
      <c r="A15" s="276"/>
      <c r="B15" s="295"/>
      <c r="C15" s="301"/>
      <c r="D15" s="296"/>
      <c r="E15" s="337"/>
      <c r="F15" s="320"/>
      <c r="G15" s="298"/>
      <c r="H15" s="290"/>
      <c r="I15" s="291"/>
      <c r="J15" s="67"/>
      <c r="K15" s="67"/>
      <c r="L15" s="24"/>
      <c r="M15" s="146"/>
      <c r="N15" s="145"/>
      <c r="O15" s="290"/>
      <c r="P15" s="292"/>
      <c r="Q15" s="294"/>
    </row>
    <row r="16" spans="1:17" ht="12.75" customHeight="1" x14ac:dyDescent="0.2">
      <c r="A16" s="276"/>
      <c r="B16" s="295"/>
      <c r="C16" s="301"/>
      <c r="D16" s="296"/>
      <c r="E16" s="338"/>
      <c r="F16" s="321"/>
      <c r="G16" s="299"/>
      <c r="H16" s="290"/>
      <c r="I16" s="291"/>
      <c r="J16" s="71"/>
      <c r="K16" s="67"/>
      <c r="L16" s="67"/>
      <c r="M16" s="23"/>
      <c r="N16" s="145"/>
      <c r="O16" s="290"/>
      <c r="P16" s="292"/>
      <c r="Q16" s="294"/>
    </row>
    <row r="17" spans="1:17" ht="12.75" customHeight="1" x14ac:dyDescent="0.25">
      <c r="A17" s="276">
        <v>1</v>
      </c>
      <c r="B17" s="295" t="s">
        <v>137</v>
      </c>
      <c r="C17" s="280" t="s">
        <v>138</v>
      </c>
      <c r="D17" s="296" t="s">
        <v>103</v>
      </c>
      <c r="E17" s="336">
        <v>4.5</v>
      </c>
      <c r="F17" s="319">
        <v>0.3</v>
      </c>
      <c r="G17" s="297"/>
      <c r="H17" s="290">
        <f>+F17*1840.28/1000</f>
        <v>0.55208399999999991</v>
      </c>
      <c r="I17" s="291"/>
      <c r="J17" s="67"/>
      <c r="K17" s="67"/>
      <c r="L17" s="67"/>
      <c r="M17" s="144"/>
      <c r="N17" s="145"/>
      <c r="O17" s="290">
        <f t="shared" ref="O17" si="0">+N17+N18+N19+N20</f>
        <v>0</v>
      </c>
      <c r="P17" s="292">
        <f t="shared" ref="P17" si="1">+H17+I17+O17</f>
        <v>0.55208399999999991</v>
      </c>
      <c r="Q17" s="294">
        <f t="shared" ref="Q17" si="2">+E17*P17</f>
        <v>2.4843779999999995</v>
      </c>
    </row>
    <row r="18" spans="1:17" ht="12.75" customHeight="1" x14ac:dyDescent="0.25">
      <c r="A18" s="276"/>
      <c r="B18" s="295"/>
      <c r="C18" s="280"/>
      <c r="D18" s="296"/>
      <c r="E18" s="337"/>
      <c r="F18" s="320"/>
      <c r="G18" s="298"/>
      <c r="H18" s="290"/>
      <c r="I18" s="291"/>
      <c r="J18" s="67"/>
      <c r="K18" s="67"/>
      <c r="L18" s="23"/>
      <c r="M18" s="146"/>
      <c r="N18" s="145"/>
      <c r="O18" s="290"/>
      <c r="P18" s="292"/>
      <c r="Q18" s="294"/>
    </row>
    <row r="19" spans="1:17" ht="12.75" customHeight="1" x14ac:dyDescent="0.25">
      <c r="A19" s="276"/>
      <c r="B19" s="295"/>
      <c r="C19" s="280"/>
      <c r="D19" s="296"/>
      <c r="E19" s="337"/>
      <c r="F19" s="320"/>
      <c r="G19" s="298"/>
      <c r="H19" s="290"/>
      <c r="I19" s="291"/>
      <c r="J19" s="67"/>
      <c r="K19" s="67"/>
      <c r="L19" s="24"/>
      <c r="M19" s="146"/>
      <c r="N19" s="145"/>
      <c r="O19" s="290"/>
      <c r="P19" s="292"/>
      <c r="Q19" s="294"/>
    </row>
    <row r="20" spans="1:17" ht="12.75" customHeight="1" x14ac:dyDescent="0.2">
      <c r="A20" s="276"/>
      <c r="B20" s="295"/>
      <c r="C20" s="280"/>
      <c r="D20" s="296"/>
      <c r="E20" s="338"/>
      <c r="F20" s="321"/>
      <c r="G20" s="299"/>
      <c r="H20" s="290"/>
      <c r="I20" s="291"/>
      <c r="J20" s="71"/>
      <c r="K20" s="67"/>
      <c r="L20" s="67"/>
      <c r="M20" s="23"/>
      <c r="N20" s="145"/>
      <c r="O20" s="290"/>
      <c r="P20" s="292"/>
      <c r="Q20" s="294"/>
    </row>
    <row r="21" spans="1:17" ht="12.75" customHeight="1" x14ac:dyDescent="0.25">
      <c r="A21" s="276">
        <v>2</v>
      </c>
      <c r="B21" s="281" t="s">
        <v>107</v>
      </c>
      <c r="C21" s="280" t="s">
        <v>139</v>
      </c>
      <c r="D21" s="296" t="s">
        <v>103</v>
      </c>
      <c r="E21" s="297">
        <v>66.3</v>
      </c>
      <c r="F21" s="319">
        <v>0.186</v>
      </c>
      <c r="G21" s="297">
        <v>2.1999999999999999E-2</v>
      </c>
      <c r="H21" s="290">
        <f t="shared" ref="H21" si="3">+F21*1840.28/1000</f>
        <v>0.34229208</v>
      </c>
      <c r="I21" s="291">
        <f>+G21*2370.76/1000</f>
        <v>5.2156719999999997E-2</v>
      </c>
      <c r="J21" s="71"/>
      <c r="K21" s="23"/>
      <c r="L21" s="147"/>
      <c r="M21" s="148"/>
      <c r="N21" s="145"/>
      <c r="O21" s="290">
        <f t="shared" ref="O21" si="4">+N21+N22+N23+N24</f>
        <v>0</v>
      </c>
      <c r="P21" s="292">
        <f t="shared" ref="P21:P105" si="5">+H21+I21+O21</f>
        <v>0.39444879999999999</v>
      </c>
      <c r="Q21" s="294">
        <f t="shared" ref="Q21:Q105" si="6">+E21*P21</f>
        <v>26.151955439999998</v>
      </c>
    </row>
    <row r="22" spans="1:17" ht="12.75" customHeight="1" x14ac:dyDescent="0.2">
      <c r="A22" s="276"/>
      <c r="B22" s="282"/>
      <c r="C22" s="280"/>
      <c r="D22" s="296"/>
      <c r="E22" s="298"/>
      <c r="F22" s="320"/>
      <c r="G22" s="298"/>
      <c r="H22" s="290"/>
      <c r="I22" s="291"/>
      <c r="J22" s="71"/>
      <c r="K22" s="170"/>
      <c r="L22" s="23"/>
      <c r="M22" s="23"/>
      <c r="N22" s="145"/>
      <c r="O22" s="290"/>
      <c r="P22" s="292"/>
      <c r="Q22" s="294"/>
    </row>
    <row r="23" spans="1:17" ht="12.75" customHeight="1" x14ac:dyDescent="0.2">
      <c r="A23" s="276"/>
      <c r="B23" s="282"/>
      <c r="C23" s="280"/>
      <c r="D23" s="296"/>
      <c r="E23" s="298"/>
      <c r="F23" s="320"/>
      <c r="G23" s="298"/>
      <c r="H23" s="290"/>
      <c r="I23" s="291"/>
      <c r="J23" s="71"/>
      <c r="K23" s="23"/>
      <c r="L23" s="23"/>
      <c r="M23" s="24"/>
      <c r="N23" s="145"/>
      <c r="O23" s="290"/>
      <c r="P23" s="292"/>
      <c r="Q23" s="294"/>
    </row>
    <row r="24" spans="1:17" ht="12.75" customHeight="1" x14ac:dyDescent="0.2">
      <c r="A24" s="276"/>
      <c r="B24" s="283"/>
      <c r="C24" s="280"/>
      <c r="D24" s="296"/>
      <c r="E24" s="299"/>
      <c r="F24" s="321"/>
      <c r="G24" s="299"/>
      <c r="H24" s="290"/>
      <c r="I24" s="291"/>
      <c r="J24" s="71"/>
      <c r="K24" s="23"/>
      <c r="L24" s="23"/>
      <c r="M24" s="23"/>
      <c r="N24" s="145"/>
      <c r="O24" s="290"/>
      <c r="P24" s="292"/>
      <c r="Q24" s="294"/>
    </row>
    <row r="25" spans="1:17" ht="12.75" customHeight="1" x14ac:dyDescent="0.25">
      <c r="A25" s="276">
        <v>3</v>
      </c>
      <c r="B25" s="281" t="s">
        <v>180</v>
      </c>
      <c r="C25" s="280" t="s">
        <v>140</v>
      </c>
      <c r="D25" s="296" t="s">
        <v>104</v>
      </c>
      <c r="E25" s="297">
        <v>0.9</v>
      </c>
      <c r="F25" s="319">
        <v>5.08</v>
      </c>
      <c r="G25" s="297">
        <v>3.35</v>
      </c>
      <c r="H25" s="290">
        <f t="shared" ref="H25" si="7">+F25*1840.28/1000</f>
        <v>9.3486224</v>
      </c>
      <c r="I25" s="291">
        <f t="shared" ref="I25" si="8">+G25*2370.76/1000</f>
        <v>7.9420460000000013</v>
      </c>
      <c r="J25" s="71"/>
      <c r="K25" s="23"/>
      <c r="L25" s="147"/>
      <c r="M25" s="148"/>
      <c r="N25" s="145"/>
      <c r="O25" s="290">
        <f>+N25+N26+N27+N28</f>
        <v>0</v>
      </c>
      <c r="P25" s="292">
        <f t="shared" si="5"/>
        <v>17.290668400000001</v>
      </c>
      <c r="Q25" s="294">
        <f t="shared" si="6"/>
        <v>15.561601560000001</v>
      </c>
    </row>
    <row r="26" spans="1:17" ht="12.75" customHeight="1" x14ac:dyDescent="0.2">
      <c r="A26" s="276"/>
      <c r="B26" s="282"/>
      <c r="C26" s="280"/>
      <c r="D26" s="296"/>
      <c r="E26" s="298"/>
      <c r="F26" s="320"/>
      <c r="G26" s="298"/>
      <c r="H26" s="290"/>
      <c r="I26" s="291"/>
      <c r="J26" s="71"/>
      <c r="K26" s="170"/>
      <c r="L26" s="23"/>
      <c r="M26" s="23"/>
      <c r="N26" s="145"/>
      <c r="O26" s="290"/>
      <c r="P26" s="292"/>
      <c r="Q26" s="294"/>
    </row>
    <row r="27" spans="1:17" ht="12.75" customHeight="1" x14ac:dyDescent="0.2">
      <c r="A27" s="276"/>
      <c r="B27" s="282"/>
      <c r="C27" s="280"/>
      <c r="D27" s="296"/>
      <c r="E27" s="298"/>
      <c r="F27" s="320"/>
      <c r="G27" s="298"/>
      <c r="H27" s="290"/>
      <c r="I27" s="291"/>
      <c r="J27" s="71"/>
      <c r="K27" s="23"/>
      <c r="L27" s="23"/>
      <c r="M27" s="24"/>
      <c r="N27" s="145"/>
      <c r="O27" s="290"/>
      <c r="P27" s="292"/>
      <c r="Q27" s="294"/>
    </row>
    <row r="28" spans="1:17" ht="12.75" customHeight="1" x14ac:dyDescent="0.2">
      <c r="A28" s="276"/>
      <c r="B28" s="283"/>
      <c r="C28" s="280"/>
      <c r="D28" s="296"/>
      <c r="E28" s="299"/>
      <c r="F28" s="321"/>
      <c r="G28" s="299"/>
      <c r="H28" s="290"/>
      <c r="I28" s="291"/>
      <c r="J28" s="71"/>
      <c r="K28" s="23"/>
      <c r="L28" s="23"/>
      <c r="M28" s="23"/>
      <c r="N28" s="145"/>
      <c r="O28" s="290"/>
      <c r="P28" s="292"/>
      <c r="Q28" s="294"/>
    </row>
    <row r="29" spans="1:17" ht="12.75" customHeight="1" x14ac:dyDescent="0.25">
      <c r="A29" s="276">
        <v>4</v>
      </c>
      <c r="B29" s="295" t="s">
        <v>196</v>
      </c>
      <c r="C29" s="280" t="s">
        <v>197</v>
      </c>
      <c r="D29" s="296" t="s">
        <v>102</v>
      </c>
      <c r="E29" s="336">
        <v>12</v>
      </c>
      <c r="F29" s="319">
        <v>0.30199999999999999</v>
      </c>
      <c r="G29" s="297">
        <v>3.0000000000000001E-3</v>
      </c>
      <c r="H29" s="290">
        <f t="shared" ref="H29" si="9">+F29*1840.28/1000</f>
        <v>0.55576455999999996</v>
      </c>
      <c r="I29" s="291">
        <f t="shared" ref="I29" si="10">+G29*2370.76/1000</f>
        <v>7.1122800000000012E-3</v>
      </c>
      <c r="J29" s="67"/>
      <c r="K29" s="67"/>
      <c r="L29" s="67"/>
      <c r="M29" s="144"/>
      <c r="N29" s="145"/>
      <c r="O29" s="290">
        <f t="shared" ref="O29" si="11">+N29+N30+N31+N32</f>
        <v>0</v>
      </c>
      <c r="P29" s="292">
        <f t="shared" ref="P29" si="12">+H29+I29+O29</f>
        <v>0.56287683999999993</v>
      </c>
      <c r="Q29" s="294">
        <f t="shared" ref="Q29" si="13">+E29*P29</f>
        <v>6.7545220799999992</v>
      </c>
    </row>
    <row r="30" spans="1:17" ht="12.75" customHeight="1" x14ac:dyDescent="0.25">
      <c r="A30" s="276"/>
      <c r="B30" s="295"/>
      <c r="C30" s="280"/>
      <c r="D30" s="296"/>
      <c r="E30" s="337"/>
      <c r="F30" s="320"/>
      <c r="G30" s="298"/>
      <c r="H30" s="290"/>
      <c r="I30" s="291"/>
      <c r="J30" s="67"/>
      <c r="K30" s="67"/>
      <c r="L30" s="23"/>
      <c r="M30" s="146"/>
      <c r="N30" s="145"/>
      <c r="O30" s="290"/>
      <c r="P30" s="292"/>
      <c r="Q30" s="294"/>
    </row>
    <row r="31" spans="1:17" ht="12.75" customHeight="1" x14ac:dyDescent="0.25">
      <c r="A31" s="276"/>
      <c r="B31" s="295"/>
      <c r="C31" s="280"/>
      <c r="D31" s="296"/>
      <c r="E31" s="337"/>
      <c r="F31" s="320"/>
      <c r="G31" s="298"/>
      <c r="H31" s="290"/>
      <c r="I31" s="291"/>
      <c r="J31" s="67"/>
      <c r="K31" s="67"/>
      <c r="L31" s="24"/>
      <c r="M31" s="146"/>
      <c r="N31" s="145"/>
      <c r="O31" s="290"/>
      <c r="P31" s="292"/>
      <c r="Q31" s="294"/>
    </row>
    <row r="32" spans="1:17" ht="12.75" customHeight="1" x14ac:dyDescent="0.2">
      <c r="A32" s="276"/>
      <c r="B32" s="295"/>
      <c r="C32" s="280"/>
      <c r="D32" s="296"/>
      <c r="E32" s="338"/>
      <c r="F32" s="321"/>
      <c r="G32" s="299"/>
      <c r="H32" s="290"/>
      <c r="I32" s="291"/>
      <c r="J32" s="71"/>
      <c r="K32" s="67"/>
      <c r="L32" s="67"/>
      <c r="M32" s="23"/>
      <c r="N32" s="145"/>
      <c r="O32" s="290"/>
      <c r="P32" s="292"/>
      <c r="Q32" s="294"/>
    </row>
    <row r="33" spans="1:17" ht="12.75" customHeight="1" x14ac:dyDescent="0.25">
      <c r="A33" s="276">
        <v>5</v>
      </c>
      <c r="B33" s="295" t="s">
        <v>201</v>
      </c>
      <c r="C33" s="280" t="s">
        <v>202</v>
      </c>
      <c r="D33" s="296" t="s">
        <v>102</v>
      </c>
      <c r="E33" s="336">
        <v>12</v>
      </c>
      <c r="F33" s="319">
        <v>0.24199999999999999</v>
      </c>
      <c r="G33" s="297">
        <v>4.0000000000000001E-3</v>
      </c>
      <c r="H33" s="290">
        <f t="shared" ref="H33" si="14">+F33*1840.28/1000</f>
        <v>0.44534775999999998</v>
      </c>
      <c r="I33" s="291">
        <f t="shared" ref="I33" si="15">+G33*2370.76/1000</f>
        <v>9.4830400000000016E-3</v>
      </c>
      <c r="J33" s="67"/>
      <c r="K33" s="67"/>
      <c r="L33" s="67"/>
      <c r="M33" s="144"/>
      <c r="N33" s="145"/>
      <c r="O33" s="290">
        <f t="shared" ref="O33" si="16">+N33+N34+N35+N36</f>
        <v>0</v>
      </c>
      <c r="P33" s="292">
        <f t="shared" ref="P33" si="17">+H33+I33+O33</f>
        <v>0.45483079999999998</v>
      </c>
      <c r="Q33" s="294">
        <f t="shared" ref="Q33" si="18">+E33*P33</f>
        <v>5.4579696000000002</v>
      </c>
    </row>
    <row r="34" spans="1:17" ht="12.75" customHeight="1" x14ac:dyDescent="0.25">
      <c r="A34" s="276"/>
      <c r="B34" s="295"/>
      <c r="C34" s="280"/>
      <c r="D34" s="296"/>
      <c r="E34" s="337"/>
      <c r="F34" s="320"/>
      <c r="G34" s="298"/>
      <c r="H34" s="290"/>
      <c r="I34" s="291"/>
      <c r="J34" s="67"/>
      <c r="K34" s="67"/>
      <c r="L34" s="23"/>
      <c r="M34" s="146"/>
      <c r="N34" s="145"/>
      <c r="O34" s="290"/>
      <c r="P34" s="292"/>
      <c r="Q34" s="294"/>
    </row>
    <row r="35" spans="1:17" ht="12.75" customHeight="1" x14ac:dyDescent="0.25">
      <c r="A35" s="276"/>
      <c r="B35" s="295"/>
      <c r="C35" s="280"/>
      <c r="D35" s="296"/>
      <c r="E35" s="337"/>
      <c r="F35" s="320"/>
      <c r="G35" s="298"/>
      <c r="H35" s="290"/>
      <c r="I35" s="291"/>
      <c r="J35" s="67"/>
      <c r="K35" s="67"/>
      <c r="L35" s="24"/>
      <c r="M35" s="146"/>
      <c r="N35" s="145"/>
      <c r="O35" s="290"/>
      <c r="P35" s="292"/>
      <c r="Q35" s="294"/>
    </row>
    <row r="36" spans="1:17" ht="12.75" customHeight="1" x14ac:dyDescent="0.2">
      <c r="A36" s="276"/>
      <c r="B36" s="295"/>
      <c r="C36" s="280"/>
      <c r="D36" s="296"/>
      <c r="E36" s="338"/>
      <c r="F36" s="321"/>
      <c r="G36" s="299"/>
      <c r="H36" s="290"/>
      <c r="I36" s="291"/>
      <c r="J36" s="71"/>
      <c r="K36" s="67"/>
      <c r="L36" s="67"/>
      <c r="M36" s="23"/>
      <c r="N36" s="145"/>
      <c r="O36" s="290"/>
      <c r="P36" s="292"/>
      <c r="Q36" s="294"/>
    </row>
    <row r="37" spans="1:17" ht="12.75" customHeight="1" x14ac:dyDescent="0.25">
      <c r="A37" s="276">
        <v>6</v>
      </c>
      <c r="B37" s="295" t="s">
        <v>203</v>
      </c>
      <c r="C37" s="280" t="s">
        <v>204</v>
      </c>
      <c r="D37" s="296" t="s">
        <v>50</v>
      </c>
      <c r="E37" s="336">
        <v>15</v>
      </c>
      <c r="F37" s="319">
        <v>0.16800000000000001</v>
      </c>
      <c r="G37" s="297">
        <v>1E-3</v>
      </c>
      <c r="H37" s="290">
        <f t="shared" ref="H37" si="19">+F37*1840.28/1000</f>
        <v>0.30916704000000006</v>
      </c>
      <c r="I37" s="291">
        <f t="shared" ref="I37" si="20">+G37*2370.76/1000</f>
        <v>2.3707600000000004E-3</v>
      </c>
      <c r="J37" s="67"/>
      <c r="K37" s="67"/>
      <c r="L37" s="67"/>
      <c r="M37" s="144"/>
      <c r="N37" s="145"/>
      <c r="O37" s="290">
        <f t="shared" ref="O37" si="21">+N37+N38+N39+N40</f>
        <v>0</v>
      </c>
      <c r="P37" s="292">
        <f t="shared" ref="P37" si="22">+H37+I37+O37</f>
        <v>0.31153780000000009</v>
      </c>
      <c r="Q37" s="294">
        <f t="shared" ref="Q37" si="23">+E37*P37</f>
        <v>4.6730670000000014</v>
      </c>
    </row>
    <row r="38" spans="1:17" ht="12.75" customHeight="1" x14ac:dyDescent="0.25">
      <c r="A38" s="276"/>
      <c r="B38" s="295"/>
      <c r="C38" s="280"/>
      <c r="D38" s="296"/>
      <c r="E38" s="337"/>
      <c r="F38" s="320"/>
      <c r="G38" s="298"/>
      <c r="H38" s="290"/>
      <c r="I38" s="291"/>
      <c r="J38" s="67"/>
      <c r="K38" s="67"/>
      <c r="L38" s="23"/>
      <c r="M38" s="146"/>
      <c r="N38" s="145"/>
      <c r="O38" s="290"/>
      <c r="P38" s="292"/>
      <c r="Q38" s="294"/>
    </row>
    <row r="39" spans="1:17" ht="12.75" customHeight="1" x14ac:dyDescent="0.25">
      <c r="A39" s="276"/>
      <c r="B39" s="295"/>
      <c r="C39" s="280"/>
      <c r="D39" s="296"/>
      <c r="E39" s="337"/>
      <c r="F39" s="320"/>
      <c r="G39" s="298"/>
      <c r="H39" s="290"/>
      <c r="I39" s="291"/>
      <c r="J39" s="67"/>
      <c r="K39" s="67"/>
      <c r="L39" s="24"/>
      <c r="M39" s="146"/>
      <c r="N39" s="145"/>
      <c r="O39" s="290"/>
      <c r="P39" s="292"/>
      <c r="Q39" s="294"/>
    </row>
    <row r="40" spans="1:17" ht="12.75" customHeight="1" x14ac:dyDescent="0.2">
      <c r="A40" s="276"/>
      <c r="B40" s="295"/>
      <c r="C40" s="280"/>
      <c r="D40" s="296"/>
      <c r="E40" s="338"/>
      <c r="F40" s="321"/>
      <c r="G40" s="299"/>
      <c r="H40" s="290"/>
      <c r="I40" s="291"/>
      <c r="J40" s="71"/>
      <c r="K40" s="67"/>
      <c r="L40" s="67"/>
      <c r="M40" s="23"/>
      <c r="N40" s="145"/>
      <c r="O40" s="290"/>
      <c r="P40" s="292"/>
      <c r="Q40" s="294"/>
    </row>
    <row r="41" spans="1:17" ht="12.75" customHeight="1" x14ac:dyDescent="0.25">
      <c r="A41" s="276">
        <v>7</v>
      </c>
      <c r="B41" s="295" t="s">
        <v>205</v>
      </c>
      <c r="C41" s="280" t="s">
        <v>206</v>
      </c>
      <c r="D41" s="296" t="s">
        <v>102</v>
      </c>
      <c r="E41" s="336">
        <v>3</v>
      </c>
      <c r="F41" s="319">
        <v>0.27300000000000002</v>
      </c>
      <c r="G41" s="297">
        <v>3.0000000000000001E-3</v>
      </c>
      <c r="H41" s="290">
        <f t="shared" ref="H41" si="24">+F41*1840.28/1000</f>
        <v>0.50239644000000006</v>
      </c>
      <c r="I41" s="291">
        <f t="shared" ref="I41" si="25">+G41*2370.76/1000</f>
        <v>7.1122800000000012E-3</v>
      </c>
      <c r="J41" s="67"/>
      <c r="K41" s="67"/>
      <c r="L41" s="67"/>
      <c r="M41" s="144"/>
      <c r="N41" s="145"/>
      <c r="O41" s="290">
        <f t="shared" ref="O41" si="26">+N41+N42+N43+N44</f>
        <v>0</v>
      </c>
      <c r="P41" s="292">
        <f t="shared" ref="P41" si="27">+H41+I41+O41</f>
        <v>0.50950872000000003</v>
      </c>
      <c r="Q41" s="294">
        <f t="shared" ref="Q41" si="28">+E41*P41</f>
        <v>1.5285261600000002</v>
      </c>
    </row>
    <row r="42" spans="1:17" ht="12.75" customHeight="1" x14ac:dyDescent="0.25">
      <c r="A42" s="276"/>
      <c r="B42" s="295"/>
      <c r="C42" s="280"/>
      <c r="D42" s="296"/>
      <c r="E42" s="337"/>
      <c r="F42" s="320"/>
      <c r="G42" s="298"/>
      <c r="H42" s="290"/>
      <c r="I42" s="291"/>
      <c r="J42" s="67"/>
      <c r="K42" s="67"/>
      <c r="L42" s="23"/>
      <c r="M42" s="146"/>
      <c r="N42" s="145"/>
      <c r="O42" s="290"/>
      <c r="P42" s="292"/>
      <c r="Q42" s="294"/>
    </row>
    <row r="43" spans="1:17" ht="12.75" customHeight="1" x14ac:dyDescent="0.25">
      <c r="A43" s="276"/>
      <c r="B43" s="295"/>
      <c r="C43" s="280"/>
      <c r="D43" s="296"/>
      <c r="E43" s="337"/>
      <c r="F43" s="320"/>
      <c r="G43" s="298"/>
      <c r="H43" s="290"/>
      <c r="I43" s="291"/>
      <c r="J43" s="67"/>
      <c r="K43" s="67"/>
      <c r="L43" s="24"/>
      <c r="M43" s="146"/>
      <c r="N43" s="145"/>
      <c r="O43" s="290"/>
      <c r="P43" s="292"/>
      <c r="Q43" s="294"/>
    </row>
    <row r="44" spans="1:17" ht="12.75" customHeight="1" x14ac:dyDescent="0.2">
      <c r="A44" s="276"/>
      <c r="B44" s="295"/>
      <c r="C44" s="280"/>
      <c r="D44" s="296"/>
      <c r="E44" s="338"/>
      <c r="F44" s="321"/>
      <c r="G44" s="299"/>
      <c r="H44" s="290"/>
      <c r="I44" s="291"/>
      <c r="J44" s="71"/>
      <c r="K44" s="67"/>
      <c r="L44" s="67"/>
      <c r="M44" s="23"/>
      <c r="N44" s="145"/>
      <c r="O44" s="290"/>
      <c r="P44" s="292"/>
      <c r="Q44" s="294"/>
    </row>
    <row r="45" spans="1:17" ht="12.75" customHeight="1" x14ac:dyDescent="0.25">
      <c r="A45" s="276">
        <v>8</v>
      </c>
      <c r="B45" s="295" t="s">
        <v>207</v>
      </c>
      <c r="C45" s="280" t="s">
        <v>208</v>
      </c>
      <c r="D45" s="296" t="s">
        <v>103</v>
      </c>
      <c r="E45" s="336">
        <v>195</v>
      </c>
      <c r="F45" s="319">
        <v>0.1386</v>
      </c>
      <c r="G45" s="297">
        <v>5.4000000000000003E-3</v>
      </c>
      <c r="H45" s="290">
        <f t="shared" ref="H45" si="29">+F45*1840.28/1000</f>
        <v>0.25506280799999997</v>
      </c>
      <c r="I45" s="291">
        <f t="shared" ref="I45" si="30">+G45*2370.76/1000</f>
        <v>1.2802104000000002E-2</v>
      </c>
      <c r="J45" s="67"/>
      <c r="K45" s="67"/>
      <c r="L45" s="67"/>
      <c r="M45" s="144"/>
      <c r="N45" s="145"/>
      <c r="O45" s="290">
        <f t="shared" ref="O45" si="31">+N45+N46+N47+N48</f>
        <v>0</v>
      </c>
      <c r="P45" s="292">
        <f t="shared" ref="P45" si="32">+H45+I45+O45</f>
        <v>0.26786491199999996</v>
      </c>
      <c r="Q45" s="294">
        <f t="shared" ref="Q45" si="33">+E45*P45</f>
        <v>52.233657839999992</v>
      </c>
    </row>
    <row r="46" spans="1:17" ht="12.75" customHeight="1" x14ac:dyDescent="0.25">
      <c r="A46" s="276"/>
      <c r="B46" s="295"/>
      <c r="C46" s="280"/>
      <c r="D46" s="296"/>
      <c r="E46" s="337"/>
      <c r="F46" s="320"/>
      <c r="G46" s="298"/>
      <c r="H46" s="290"/>
      <c r="I46" s="291"/>
      <c r="J46" s="67"/>
      <c r="K46" s="67"/>
      <c r="L46" s="23"/>
      <c r="M46" s="146"/>
      <c r="N46" s="145"/>
      <c r="O46" s="290"/>
      <c r="P46" s="292"/>
      <c r="Q46" s="294"/>
    </row>
    <row r="47" spans="1:17" ht="12.75" customHeight="1" x14ac:dyDescent="0.25">
      <c r="A47" s="276"/>
      <c r="B47" s="295"/>
      <c r="C47" s="280"/>
      <c r="D47" s="296"/>
      <c r="E47" s="337"/>
      <c r="F47" s="320"/>
      <c r="G47" s="298"/>
      <c r="H47" s="290"/>
      <c r="I47" s="291"/>
      <c r="J47" s="67"/>
      <c r="K47" s="67"/>
      <c r="L47" s="24"/>
      <c r="M47" s="146"/>
      <c r="N47" s="145"/>
      <c r="O47" s="290"/>
      <c r="P47" s="292"/>
      <c r="Q47" s="294"/>
    </row>
    <row r="48" spans="1:17" ht="12.75" customHeight="1" x14ac:dyDescent="0.2">
      <c r="A48" s="276"/>
      <c r="B48" s="295"/>
      <c r="C48" s="280"/>
      <c r="D48" s="296"/>
      <c r="E48" s="338"/>
      <c r="F48" s="321"/>
      <c r="G48" s="299"/>
      <c r="H48" s="290"/>
      <c r="I48" s="291"/>
      <c r="J48" s="71"/>
      <c r="K48" s="67"/>
      <c r="L48" s="67"/>
      <c r="M48" s="23"/>
      <c r="N48" s="145"/>
      <c r="O48" s="290"/>
      <c r="P48" s="292"/>
      <c r="Q48" s="294"/>
    </row>
    <row r="49" spans="1:17" ht="12.75" customHeight="1" x14ac:dyDescent="0.25">
      <c r="A49" s="276">
        <v>9</v>
      </c>
      <c r="B49" s="295" t="s">
        <v>209</v>
      </c>
      <c r="C49" s="280" t="s">
        <v>210</v>
      </c>
      <c r="D49" s="296" t="s">
        <v>103</v>
      </c>
      <c r="E49" s="336">
        <v>63</v>
      </c>
      <c r="F49" s="319">
        <v>0.17299999999999999</v>
      </c>
      <c r="G49" s="297">
        <v>6.0000000000000001E-3</v>
      </c>
      <c r="H49" s="290">
        <f t="shared" ref="H49" si="34">+F49*1840.28/1000</f>
        <v>0.31836843999999997</v>
      </c>
      <c r="I49" s="291">
        <f t="shared" ref="I49" si="35">+G49*2370.76/1000</f>
        <v>1.4224560000000002E-2</v>
      </c>
      <c r="J49" s="67"/>
      <c r="K49" s="67"/>
      <c r="L49" s="67"/>
      <c r="M49" s="144"/>
      <c r="N49" s="145"/>
      <c r="O49" s="290">
        <f t="shared" ref="O49" si="36">+N49+N50+N51+N52</f>
        <v>0</v>
      </c>
      <c r="P49" s="292">
        <f t="shared" ref="P49" si="37">+H49+I49+O49</f>
        <v>0.33259299999999997</v>
      </c>
      <c r="Q49" s="294">
        <f t="shared" ref="Q49" si="38">+E49*P49</f>
        <v>20.953358999999999</v>
      </c>
    </row>
    <row r="50" spans="1:17" ht="12.75" customHeight="1" x14ac:dyDescent="0.25">
      <c r="A50" s="276"/>
      <c r="B50" s="295"/>
      <c r="C50" s="280"/>
      <c r="D50" s="296"/>
      <c r="E50" s="337"/>
      <c r="F50" s="320"/>
      <c r="G50" s="298"/>
      <c r="H50" s="290"/>
      <c r="I50" s="291"/>
      <c r="J50" s="67"/>
      <c r="K50" s="67"/>
      <c r="L50" s="23"/>
      <c r="M50" s="146"/>
      <c r="N50" s="145"/>
      <c r="O50" s="290"/>
      <c r="P50" s="292"/>
      <c r="Q50" s="294"/>
    </row>
    <row r="51" spans="1:17" ht="12.75" customHeight="1" x14ac:dyDescent="0.25">
      <c r="A51" s="276"/>
      <c r="B51" s="295"/>
      <c r="C51" s="280"/>
      <c r="D51" s="296"/>
      <c r="E51" s="337"/>
      <c r="F51" s="320"/>
      <c r="G51" s="298"/>
      <c r="H51" s="290"/>
      <c r="I51" s="291"/>
      <c r="J51" s="67"/>
      <c r="K51" s="67"/>
      <c r="L51" s="24"/>
      <c r="M51" s="146"/>
      <c r="N51" s="145"/>
      <c r="O51" s="290"/>
      <c r="P51" s="292"/>
      <c r="Q51" s="294"/>
    </row>
    <row r="52" spans="1:17" ht="12.75" customHeight="1" x14ac:dyDescent="0.2">
      <c r="A52" s="276"/>
      <c r="B52" s="295"/>
      <c r="C52" s="280"/>
      <c r="D52" s="296"/>
      <c r="E52" s="338"/>
      <c r="F52" s="321"/>
      <c r="G52" s="299"/>
      <c r="H52" s="290"/>
      <c r="I52" s="291"/>
      <c r="J52" s="71"/>
      <c r="K52" s="67"/>
      <c r="L52" s="67"/>
      <c r="M52" s="23"/>
      <c r="N52" s="145"/>
      <c r="O52" s="290"/>
      <c r="P52" s="292"/>
      <c r="Q52" s="294"/>
    </row>
    <row r="53" spans="1:17" ht="12.75" customHeight="1" x14ac:dyDescent="0.2">
      <c r="A53" s="276">
        <v>10</v>
      </c>
      <c r="B53" s="295" t="s">
        <v>141</v>
      </c>
      <c r="C53" s="280" t="s">
        <v>142</v>
      </c>
      <c r="D53" s="296" t="s">
        <v>104</v>
      </c>
      <c r="E53" s="297">
        <v>3.9</v>
      </c>
      <c r="F53" s="319">
        <v>0.52</v>
      </c>
      <c r="G53" s="297">
        <v>0.34</v>
      </c>
      <c r="H53" s="290">
        <f t="shared" ref="H53" si="39">+F53*1840.28/1000</f>
        <v>0.95694560000000006</v>
      </c>
      <c r="I53" s="291">
        <f t="shared" ref="I53" si="40">+G53*2370.76/1000</f>
        <v>0.80605840000000017</v>
      </c>
      <c r="J53" s="67" t="s">
        <v>143</v>
      </c>
      <c r="K53" s="67" t="s">
        <v>101</v>
      </c>
      <c r="L53" s="23">
        <v>1.02</v>
      </c>
      <c r="M53" s="166">
        <v>30.013888888888886</v>
      </c>
      <c r="N53" s="68">
        <f t="shared" ref="N53:N55" si="41">+L53*M53*1.05*1.02*1.0572</f>
        <v>34.663233087000002</v>
      </c>
      <c r="O53" s="300">
        <f>+N53+N54+N55+N56</f>
        <v>35.988733531800001</v>
      </c>
      <c r="P53" s="292">
        <f t="shared" ref="P53" si="42">+H53+I53+O53</f>
        <v>37.751737531800003</v>
      </c>
      <c r="Q53" s="294">
        <f t="shared" si="6"/>
        <v>147.23177637402</v>
      </c>
    </row>
    <row r="54" spans="1:17" ht="12.75" customHeight="1" x14ac:dyDescent="0.2">
      <c r="A54" s="276"/>
      <c r="B54" s="295"/>
      <c r="C54" s="313"/>
      <c r="D54" s="296"/>
      <c r="E54" s="298"/>
      <c r="F54" s="320"/>
      <c r="G54" s="298"/>
      <c r="H54" s="290"/>
      <c r="I54" s="291"/>
      <c r="J54" s="67" t="s">
        <v>144</v>
      </c>
      <c r="K54" s="67" t="s">
        <v>122</v>
      </c>
      <c r="L54" s="23">
        <v>7.5999999999999998E-2</v>
      </c>
      <c r="M54" s="175">
        <v>4</v>
      </c>
      <c r="N54" s="68">
        <f t="shared" si="41"/>
        <v>0.34420740479999995</v>
      </c>
      <c r="O54" s="300"/>
      <c r="P54" s="292"/>
      <c r="Q54" s="294"/>
    </row>
    <row r="55" spans="1:17" ht="12.75" customHeight="1" x14ac:dyDescent="0.2">
      <c r="A55" s="276"/>
      <c r="B55" s="295"/>
      <c r="C55" s="313"/>
      <c r="D55" s="296"/>
      <c r="E55" s="298"/>
      <c r="F55" s="320"/>
      <c r="G55" s="298"/>
      <c r="H55" s="290"/>
      <c r="I55" s="291"/>
      <c r="J55" s="67" t="s">
        <v>145</v>
      </c>
      <c r="K55" s="67" t="s">
        <v>146</v>
      </c>
      <c r="L55" s="176">
        <v>8.0000000000000002E-3</v>
      </c>
      <c r="M55" s="169">
        <v>108.33333333333334</v>
      </c>
      <c r="N55" s="68">
        <f t="shared" si="41"/>
        <v>0.98129304000000006</v>
      </c>
      <c r="O55" s="300"/>
      <c r="P55" s="292"/>
      <c r="Q55" s="294"/>
    </row>
    <row r="56" spans="1:17" ht="12.75" customHeight="1" x14ac:dyDescent="0.2">
      <c r="A56" s="276"/>
      <c r="B56" s="295"/>
      <c r="C56" s="313"/>
      <c r="D56" s="296"/>
      <c r="E56" s="299"/>
      <c r="F56" s="321"/>
      <c r="G56" s="299"/>
      <c r="H56" s="290"/>
      <c r="I56" s="291"/>
      <c r="J56" s="67"/>
      <c r="K56" s="67"/>
      <c r="L56" s="24"/>
      <c r="M56" s="70"/>
      <c r="N56" s="68"/>
      <c r="O56" s="300"/>
      <c r="P56" s="292"/>
      <c r="Q56" s="294"/>
    </row>
    <row r="57" spans="1:17" ht="12.75" customHeight="1" x14ac:dyDescent="0.2">
      <c r="A57" s="276">
        <v>11</v>
      </c>
      <c r="B57" s="377" t="s">
        <v>152</v>
      </c>
      <c r="C57" s="280" t="s">
        <v>153</v>
      </c>
      <c r="D57" s="296" t="s">
        <v>104</v>
      </c>
      <c r="E57" s="297">
        <v>1.35</v>
      </c>
      <c r="F57" s="297">
        <v>2.73</v>
      </c>
      <c r="G57" s="302">
        <v>0.92</v>
      </c>
      <c r="H57" s="290">
        <f t="shared" ref="H57" si="43">+F57*1840.28/1000</f>
        <v>5.0239643999999997</v>
      </c>
      <c r="I57" s="291">
        <f t="shared" ref="I57" si="44">+G57*2370.76/1000</f>
        <v>2.1810992000000002</v>
      </c>
      <c r="J57" s="71" t="s">
        <v>154</v>
      </c>
      <c r="K57" s="67" t="s">
        <v>102</v>
      </c>
      <c r="L57" s="69">
        <v>125</v>
      </c>
      <c r="M57" s="166">
        <v>0.13750000000000001</v>
      </c>
      <c r="N57" s="68">
        <f t="shared" ref="N57:N58" si="45">+L57*M57*1.05*1.02*1.0572</f>
        <v>19.460739374999996</v>
      </c>
      <c r="O57" s="294">
        <f t="shared" ref="O57" si="46">+N57+N58+N59+N60</f>
        <v>23.944493726999994</v>
      </c>
      <c r="P57" s="292">
        <f t="shared" si="5"/>
        <v>31.149557326999993</v>
      </c>
      <c r="Q57" s="294">
        <f t="shared" si="6"/>
        <v>42.051902391449993</v>
      </c>
    </row>
    <row r="58" spans="1:17" ht="12.75" customHeight="1" x14ac:dyDescent="0.2">
      <c r="A58" s="276"/>
      <c r="B58" s="377"/>
      <c r="C58" s="280"/>
      <c r="D58" s="296"/>
      <c r="E58" s="298"/>
      <c r="F58" s="298"/>
      <c r="G58" s="303"/>
      <c r="H58" s="290"/>
      <c r="I58" s="291"/>
      <c r="J58" s="71" t="s">
        <v>105</v>
      </c>
      <c r="K58" s="23" t="s">
        <v>101</v>
      </c>
      <c r="L58" s="24">
        <v>0.15</v>
      </c>
      <c r="M58" s="23">
        <v>26.4</v>
      </c>
      <c r="N58" s="68">
        <f t="shared" si="45"/>
        <v>4.4837543519999992</v>
      </c>
      <c r="O58" s="294"/>
      <c r="P58" s="292"/>
      <c r="Q58" s="294"/>
    </row>
    <row r="59" spans="1:17" ht="12.75" customHeight="1" x14ac:dyDescent="0.2">
      <c r="A59" s="276"/>
      <c r="B59" s="377"/>
      <c r="C59" s="280"/>
      <c r="D59" s="296"/>
      <c r="E59" s="298"/>
      <c r="F59" s="298"/>
      <c r="G59" s="303"/>
      <c r="H59" s="290"/>
      <c r="I59" s="291"/>
      <c r="J59" s="71"/>
      <c r="K59" s="23"/>
      <c r="L59" s="24"/>
      <c r="M59" s="24"/>
      <c r="N59" s="68"/>
      <c r="O59" s="294"/>
      <c r="P59" s="292"/>
      <c r="Q59" s="294"/>
    </row>
    <row r="60" spans="1:17" ht="12.75" customHeight="1" x14ac:dyDescent="0.2">
      <c r="A60" s="276"/>
      <c r="B60" s="377"/>
      <c r="C60" s="280"/>
      <c r="D60" s="296"/>
      <c r="E60" s="299"/>
      <c r="F60" s="299"/>
      <c r="G60" s="304"/>
      <c r="H60" s="290"/>
      <c r="I60" s="291"/>
      <c r="J60" s="71"/>
      <c r="K60" s="23"/>
      <c r="L60" s="24"/>
      <c r="M60" s="23"/>
      <c r="N60" s="68"/>
      <c r="O60" s="294"/>
      <c r="P60" s="292"/>
      <c r="Q60" s="294"/>
    </row>
    <row r="61" spans="1:17" ht="12.75" customHeight="1" x14ac:dyDescent="0.2">
      <c r="A61" s="276">
        <v>12</v>
      </c>
      <c r="B61" s="280" t="s">
        <v>120</v>
      </c>
      <c r="C61" s="280" t="s">
        <v>123</v>
      </c>
      <c r="D61" s="296" t="s">
        <v>121</v>
      </c>
      <c r="E61" s="297">
        <v>5.04</v>
      </c>
      <c r="F61" s="297"/>
      <c r="G61" s="302"/>
      <c r="H61" s="290">
        <f t="shared" ref="H61" si="47">+F61*1840.28/1000</f>
        <v>0</v>
      </c>
      <c r="I61" s="291">
        <f t="shared" ref="I61" si="48">+G61*2370.76/1000</f>
        <v>0</v>
      </c>
      <c r="J61" s="71" t="s">
        <v>124</v>
      </c>
      <c r="K61" s="67" t="s">
        <v>122</v>
      </c>
      <c r="L61" s="69">
        <v>1</v>
      </c>
      <c r="M61" s="167">
        <v>31.666666666666671</v>
      </c>
      <c r="N61" s="169">
        <v>31.666666666666668</v>
      </c>
      <c r="O61" s="294">
        <f t="shared" ref="O61" si="49">+N61+N62+N63+N64</f>
        <v>31.666666666666668</v>
      </c>
      <c r="P61" s="292">
        <f t="shared" si="5"/>
        <v>31.666666666666668</v>
      </c>
      <c r="Q61" s="294">
        <f t="shared" si="6"/>
        <v>159.6</v>
      </c>
    </row>
    <row r="62" spans="1:17" ht="12.75" customHeight="1" x14ac:dyDescent="0.2">
      <c r="A62" s="276"/>
      <c r="B62" s="280"/>
      <c r="C62" s="280"/>
      <c r="D62" s="296"/>
      <c r="E62" s="298"/>
      <c r="F62" s="298"/>
      <c r="G62" s="303"/>
      <c r="H62" s="290"/>
      <c r="I62" s="291"/>
      <c r="J62" s="71"/>
      <c r="K62" s="23"/>
      <c r="L62" s="24"/>
      <c r="M62" s="23"/>
      <c r="N62" s="68"/>
      <c r="O62" s="294"/>
      <c r="P62" s="292"/>
      <c r="Q62" s="294"/>
    </row>
    <row r="63" spans="1:17" ht="12.75" customHeight="1" x14ac:dyDescent="0.2">
      <c r="A63" s="276"/>
      <c r="B63" s="280"/>
      <c r="C63" s="280"/>
      <c r="D63" s="296"/>
      <c r="E63" s="298"/>
      <c r="F63" s="298"/>
      <c r="G63" s="303"/>
      <c r="H63" s="290"/>
      <c r="I63" s="291"/>
      <c r="J63" s="71"/>
      <c r="K63" s="23"/>
      <c r="L63" s="24"/>
      <c r="M63" s="24"/>
      <c r="N63" s="68"/>
      <c r="O63" s="294"/>
      <c r="P63" s="292"/>
      <c r="Q63" s="294"/>
    </row>
    <row r="64" spans="1:17" ht="12.75" customHeight="1" x14ac:dyDescent="0.2">
      <c r="A64" s="276"/>
      <c r="B64" s="280"/>
      <c r="C64" s="280"/>
      <c r="D64" s="296"/>
      <c r="E64" s="299"/>
      <c r="F64" s="299"/>
      <c r="G64" s="304"/>
      <c r="H64" s="290"/>
      <c r="I64" s="291"/>
      <c r="J64" s="71"/>
      <c r="K64" s="23"/>
      <c r="L64" s="24"/>
      <c r="M64" s="23"/>
      <c r="N64" s="68"/>
      <c r="O64" s="294"/>
      <c r="P64" s="292"/>
      <c r="Q64" s="294"/>
    </row>
    <row r="65" spans="1:17" ht="12.75" customHeight="1" x14ac:dyDescent="0.2">
      <c r="A65" s="276">
        <v>13</v>
      </c>
      <c r="B65" s="378" t="s">
        <v>147</v>
      </c>
      <c r="C65" s="314" t="s">
        <v>148</v>
      </c>
      <c r="D65" s="296" t="s">
        <v>103</v>
      </c>
      <c r="E65" s="315">
        <v>1.8</v>
      </c>
      <c r="F65" s="315">
        <v>0.76</v>
      </c>
      <c r="G65" s="316">
        <v>0.09</v>
      </c>
      <c r="H65" s="290">
        <f t="shared" ref="H65" si="50">+F65*1840.28/1000</f>
        <v>1.3986128000000002</v>
      </c>
      <c r="I65" s="291">
        <f t="shared" ref="I65" si="51">+G65*2370.76/1000</f>
        <v>0.21336840000000001</v>
      </c>
      <c r="J65" s="71" t="s">
        <v>105</v>
      </c>
      <c r="K65" s="23" t="s">
        <v>101</v>
      </c>
      <c r="L65" s="24">
        <v>0.03</v>
      </c>
      <c r="M65" s="23">
        <v>26.4</v>
      </c>
      <c r="N65" s="68">
        <f t="shared" ref="N65" si="52">+L65*M65*1.05*1.02*1.0572</f>
        <v>0.8967508703999999</v>
      </c>
      <c r="O65" s="300">
        <f>+N65+N66+N67+N68</f>
        <v>0.8967508703999999</v>
      </c>
      <c r="P65" s="292">
        <f t="shared" si="5"/>
        <v>2.5087320704000002</v>
      </c>
      <c r="Q65" s="294">
        <f t="shared" si="6"/>
        <v>4.5157177267200002</v>
      </c>
    </row>
    <row r="66" spans="1:17" ht="12.75" customHeight="1" x14ac:dyDescent="0.2">
      <c r="A66" s="276"/>
      <c r="B66" s="378"/>
      <c r="C66" s="314"/>
      <c r="D66" s="296"/>
      <c r="E66" s="315"/>
      <c r="F66" s="315"/>
      <c r="G66" s="316"/>
      <c r="H66" s="290"/>
      <c r="I66" s="291"/>
      <c r="J66" s="149"/>
      <c r="K66" s="149"/>
      <c r="L66" s="150"/>
      <c r="M66" s="160"/>
      <c r="N66" s="160"/>
      <c r="O66" s="300"/>
      <c r="P66" s="292"/>
      <c r="Q66" s="294"/>
    </row>
    <row r="67" spans="1:17" ht="12.75" customHeight="1" x14ac:dyDescent="0.2">
      <c r="A67" s="276"/>
      <c r="B67" s="378"/>
      <c r="C67" s="314"/>
      <c r="D67" s="296"/>
      <c r="E67" s="315"/>
      <c r="F67" s="315"/>
      <c r="G67" s="316"/>
      <c r="H67" s="290"/>
      <c r="I67" s="291"/>
      <c r="J67" s="149"/>
      <c r="K67" s="149"/>
      <c r="L67" s="177"/>
      <c r="M67" s="178"/>
      <c r="N67" s="179"/>
      <c r="O67" s="300"/>
      <c r="P67" s="292"/>
      <c r="Q67" s="294"/>
    </row>
    <row r="68" spans="1:17" ht="12.75" customHeight="1" x14ac:dyDescent="0.2">
      <c r="A68" s="276"/>
      <c r="B68" s="378"/>
      <c r="C68" s="314"/>
      <c r="D68" s="296"/>
      <c r="E68" s="315"/>
      <c r="F68" s="315"/>
      <c r="G68" s="316"/>
      <c r="H68" s="290"/>
      <c r="I68" s="291"/>
      <c r="J68" s="149"/>
      <c r="K68" s="149"/>
      <c r="L68" s="177"/>
      <c r="M68" s="178"/>
      <c r="N68" s="179"/>
      <c r="O68" s="300"/>
      <c r="P68" s="292"/>
      <c r="Q68" s="294"/>
    </row>
    <row r="69" spans="1:17" ht="12.75" customHeight="1" x14ac:dyDescent="0.2">
      <c r="A69" s="276">
        <v>14</v>
      </c>
      <c r="B69" s="277" t="s">
        <v>150</v>
      </c>
      <c r="C69" s="280" t="s">
        <v>149</v>
      </c>
      <c r="D69" s="296" t="s">
        <v>102</v>
      </c>
      <c r="E69" s="297">
        <v>24</v>
      </c>
      <c r="F69" s="319">
        <v>2.2400000000000002</v>
      </c>
      <c r="G69" s="297">
        <v>0.28000000000000003</v>
      </c>
      <c r="H69" s="290">
        <f t="shared" ref="H69" si="53">+F69*1840.28/1000</f>
        <v>4.1222272000000002</v>
      </c>
      <c r="I69" s="291">
        <f t="shared" ref="I69" si="54">+G69*2370.76/1000</f>
        <v>0.6638128000000002</v>
      </c>
      <c r="J69" s="67" t="s">
        <v>114</v>
      </c>
      <c r="K69" s="23" t="s">
        <v>102</v>
      </c>
      <c r="L69" s="24">
        <v>1</v>
      </c>
      <c r="M69" s="180">
        <v>10.583333333333334</v>
      </c>
      <c r="N69" s="68">
        <f t="shared" ref="N69:N70" si="55">+L69*M69*1.05*1.02*1.0572</f>
        <v>11.9830977</v>
      </c>
      <c r="O69" s="300">
        <f>+N69+N70+N71+N72</f>
        <v>20.022152219999999</v>
      </c>
      <c r="P69" s="292">
        <f t="shared" si="5"/>
        <v>24.808192219999999</v>
      </c>
      <c r="Q69" s="294">
        <f t="shared" si="6"/>
        <v>595.39661328</v>
      </c>
    </row>
    <row r="70" spans="1:17" ht="12.75" customHeight="1" x14ac:dyDescent="0.2">
      <c r="A70" s="276"/>
      <c r="B70" s="278"/>
      <c r="C70" s="313"/>
      <c r="D70" s="296"/>
      <c r="E70" s="298"/>
      <c r="F70" s="320"/>
      <c r="G70" s="298"/>
      <c r="H70" s="290"/>
      <c r="I70" s="291"/>
      <c r="J70" s="67" t="s">
        <v>155</v>
      </c>
      <c r="K70" s="67" t="s">
        <v>102</v>
      </c>
      <c r="L70" s="24">
        <v>1</v>
      </c>
      <c r="M70" s="23">
        <v>7.1</v>
      </c>
      <c r="N70" s="68">
        <f t="shared" si="55"/>
        <v>8.0390545199999988</v>
      </c>
      <c r="O70" s="300"/>
      <c r="P70" s="292"/>
      <c r="Q70" s="294"/>
    </row>
    <row r="71" spans="1:17" ht="12.75" customHeight="1" x14ac:dyDescent="0.2">
      <c r="A71" s="276"/>
      <c r="B71" s="278"/>
      <c r="C71" s="313"/>
      <c r="D71" s="296"/>
      <c r="E71" s="298"/>
      <c r="F71" s="320"/>
      <c r="G71" s="298"/>
      <c r="H71" s="290"/>
      <c r="I71" s="291"/>
      <c r="J71" s="67"/>
      <c r="K71" s="67"/>
      <c r="L71" s="24"/>
      <c r="M71" s="69"/>
      <c r="N71" s="68"/>
      <c r="O71" s="300"/>
      <c r="P71" s="292"/>
      <c r="Q71" s="294"/>
    </row>
    <row r="72" spans="1:17" ht="12.75" customHeight="1" x14ac:dyDescent="0.2">
      <c r="A72" s="276"/>
      <c r="B72" s="279"/>
      <c r="C72" s="313"/>
      <c r="D72" s="296"/>
      <c r="E72" s="299"/>
      <c r="F72" s="321"/>
      <c r="G72" s="299"/>
      <c r="H72" s="290"/>
      <c r="I72" s="291"/>
      <c r="J72" s="67"/>
      <c r="K72" s="67"/>
      <c r="L72" s="24"/>
      <c r="M72" s="70"/>
      <c r="N72" s="68"/>
      <c r="O72" s="300"/>
      <c r="P72" s="292"/>
      <c r="Q72" s="294"/>
    </row>
    <row r="73" spans="1:17" ht="12.75" customHeight="1" x14ac:dyDescent="0.25">
      <c r="A73" s="276">
        <v>15</v>
      </c>
      <c r="B73" s="295" t="s">
        <v>108</v>
      </c>
      <c r="C73" s="314" t="s">
        <v>151</v>
      </c>
      <c r="D73" s="315" t="s">
        <v>50</v>
      </c>
      <c r="E73" s="343">
        <v>22</v>
      </c>
      <c r="F73" s="315">
        <v>0.37</v>
      </c>
      <c r="G73" s="316">
        <v>0.01</v>
      </c>
      <c r="H73" s="290">
        <f t="shared" ref="H73" si="56">+F73*1840.28/1000</f>
        <v>0.68090359999999994</v>
      </c>
      <c r="I73" s="291">
        <f t="shared" ref="I73" si="57">+G73*2370.76/1000</f>
        <v>2.3707600000000002E-2</v>
      </c>
      <c r="J73" s="149" t="s">
        <v>98</v>
      </c>
      <c r="K73" s="149" t="s">
        <v>50</v>
      </c>
      <c r="L73" s="150">
        <v>1</v>
      </c>
      <c r="M73" s="163">
        <v>0.73333333333333339</v>
      </c>
      <c r="N73" s="68">
        <f t="shared" ref="N73" si="58">+L73*M73*1.05*1.02*1.0572</f>
        <v>0.83032488000000004</v>
      </c>
      <c r="O73" s="300">
        <f>+N73+N74+N75+N76</f>
        <v>0.83032488000000004</v>
      </c>
      <c r="P73" s="292">
        <f t="shared" si="5"/>
        <v>1.53493608</v>
      </c>
      <c r="Q73" s="294">
        <f t="shared" si="6"/>
        <v>33.768593760000002</v>
      </c>
    </row>
    <row r="74" spans="1:17" ht="12.75" customHeight="1" x14ac:dyDescent="0.2">
      <c r="A74" s="276"/>
      <c r="B74" s="295"/>
      <c r="C74" s="314"/>
      <c r="D74" s="315"/>
      <c r="E74" s="343"/>
      <c r="F74" s="315"/>
      <c r="G74" s="316"/>
      <c r="H74" s="290"/>
      <c r="I74" s="291"/>
      <c r="J74" s="149"/>
      <c r="K74" s="149"/>
      <c r="L74" s="150"/>
      <c r="M74" s="160"/>
      <c r="N74" s="160"/>
      <c r="O74" s="300"/>
      <c r="P74" s="292"/>
      <c r="Q74" s="294"/>
    </row>
    <row r="75" spans="1:17" ht="12.75" customHeight="1" x14ac:dyDescent="0.2">
      <c r="A75" s="276"/>
      <c r="B75" s="295"/>
      <c r="C75" s="314"/>
      <c r="D75" s="315"/>
      <c r="E75" s="343"/>
      <c r="F75" s="315"/>
      <c r="G75" s="316"/>
      <c r="H75" s="290"/>
      <c r="I75" s="291"/>
      <c r="J75" s="149"/>
      <c r="K75" s="149"/>
      <c r="L75" s="177"/>
      <c r="M75" s="178"/>
      <c r="N75" s="179"/>
      <c r="O75" s="300"/>
      <c r="P75" s="292"/>
      <c r="Q75" s="294"/>
    </row>
    <row r="76" spans="1:17" ht="12.75" customHeight="1" x14ac:dyDescent="0.2">
      <c r="A76" s="276"/>
      <c r="B76" s="295"/>
      <c r="C76" s="314"/>
      <c r="D76" s="315"/>
      <c r="E76" s="343"/>
      <c r="F76" s="315"/>
      <c r="G76" s="316"/>
      <c r="H76" s="290"/>
      <c r="I76" s="291"/>
      <c r="J76" s="149"/>
      <c r="K76" s="149"/>
      <c r="L76" s="177"/>
      <c r="M76" s="178"/>
      <c r="N76" s="179"/>
      <c r="O76" s="300"/>
      <c r="P76" s="292"/>
      <c r="Q76" s="294"/>
    </row>
    <row r="77" spans="1:17" ht="12.75" customHeight="1" x14ac:dyDescent="0.2">
      <c r="A77" s="276">
        <v>16</v>
      </c>
      <c r="B77" s="295" t="s">
        <v>110</v>
      </c>
      <c r="C77" s="314" t="s">
        <v>109</v>
      </c>
      <c r="D77" s="315" t="s">
        <v>50</v>
      </c>
      <c r="E77" s="343">
        <v>42</v>
      </c>
      <c r="F77" s="315">
        <v>0.38</v>
      </c>
      <c r="G77" s="316"/>
      <c r="H77" s="290">
        <f t="shared" ref="H77" si="59">+F77*1840.28/1000</f>
        <v>0.69930640000000011</v>
      </c>
      <c r="I77" s="318">
        <f t="shared" ref="I77" si="60">+G77*2370.76/1000</f>
        <v>0</v>
      </c>
      <c r="J77" s="149" t="s">
        <v>98</v>
      </c>
      <c r="K77" s="149" t="s">
        <v>50</v>
      </c>
      <c r="L77" s="150">
        <v>1</v>
      </c>
      <c r="M77" s="160">
        <v>0.30199999999999999</v>
      </c>
      <c r="N77" s="68">
        <f t="shared" ref="N77" si="61">+L77*M77*1.05*1.02*1.0572</f>
        <v>0.34194288239999998</v>
      </c>
      <c r="O77" s="300">
        <f>+N77+N78+N79+N80</f>
        <v>0.34194288239999998</v>
      </c>
      <c r="P77" s="292">
        <f t="shared" si="5"/>
        <v>1.0412492824000001</v>
      </c>
      <c r="Q77" s="294">
        <f t="shared" si="6"/>
        <v>43.732469860800009</v>
      </c>
    </row>
    <row r="78" spans="1:17" ht="12.75" customHeight="1" x14ac:dyDescent="0.2">
      <c r="A78" s="276"/>
      <c r="B78" s="295"/>
      <c r="C78" s="314"/>
      <c r="D78" s="315"/>
      <c r="E78" s="343"/>
      <c r="F78" s="315"/>
      <c r="G78" s="316"/>
      <c r="H78" s="290"/>
      <c r="I78" s="318"/>
      <c r="J78" s="149"/>
      <c r="K78" s="149"/>
      <c r="L78" s="150"/>
      <c r="M78" s="160"/>
      <c r="N78" s="160"/>
      <c r="O78" s="300"/>
      <c r="P78" s="292"/>
      <c r="Q78" s="294"/>
    </row>
    <row r="79" spans="1:17" ht="12.75" customHeight="1" x14ac:dyDescent="0.2">
      <c r="A79" s="276"/>
      <c r="B79" s="295"/>
      <c r="C79" s="314"/>
      <c r="D79" s="315"/>
      <c r="E79" s="343"/>
      <c r="F79" s="315"/>
      <c r="G79" s="316"/>
      <c r="H79" s="290"/>
      <c r="I79" s="318"/>
      <c r="J79" s="149"/>
      <c r="K79" s="149"/>
      <c r="L79" s="177"/>
      <c r="M79" s="178"/>
      <c r="N79" s="179"/>
      <c r="O79" s="300"/>
      <c r="P79" s="292"/>
      <c r="Q79" s="294"/>
    </row>
    <row r="80" spans="1:17" ht="12.75" customHeight="1" x14ac:dyDescent="0.2">
      <c r="A80" s="276"/>
      <c r="B80" s="295"/>
      <c r="C80" s="314"/>
      <c r="D80" s="315"/>
      <c r="E80" s="343"/>
      <c r="F80" s="315"/>
      <c r="G80" s="316"/>
      <c r="H80" s="290"/>
      <c r="I80" s="318"/>
      <c r="J80" s="149"/>
      <c r="K80" s="149"/>
      <c r="L80" s="177"/>
      <c r="M80" s="178"/>
      <c r="N80" s="179"/>
      <c r="O80" s="300"/>
      <c r="P80" s="292"/>
      <c r="Q80" s="294"/>
    </row>
    <row r="81" spans="1:17" ht="12.75" customHeight="1" x14ac:dyDescent="0.2">
      <c r="A81" s="276">
        <v>17</v>
      </c>
      <c r="B81" s="277" t="s">
        <v>117</v>
      </c>
      <c r="C81" s="280" t="s">
        <v>115</v>
      </c>
      <c r="D81" s="322" t="s">
        <v>102</v>
      </c>
      <c r="E81" s="342">
        <v>12</v>
      </c>
      <c r="F81" s="297">
        <v>1.06</v>
      </c>
      <c r="G81" s="302">
        <v>0.06</v>
      </c>
      <c r="H81" s="290">
        <f t="shared" ref="H81" si="62">+F81*1840.28/1000</f>
        <v>1.9506968000000002</v>
      </c>
      <c r="I81" s="291">
        <f t="shared" ref="I81" si="63">+G81*2370.76/1000</f>
        <v>0.1422456</v>
      </c>
      <c r="J81" s="71" t="s">
        <v>116</v>
      </c>
      <c r="K81" s="23" t="s">
        <v>102</v>
      </c>
      <c r="L81" s="69">
        <v>1</v>
      </c>
      <c r="M81" s="168">
        <v>11.111111111111111</v>
      </c>
      <c r="N81" s="68">
        <f t="shared" ref="N81:N82" si="64">+L81*M81*1.05*1.02*1.0572</f>
        <v>12.580679999999999</v>
      </c>
      <c r="O81" s="294">
        <f t="shared" ref="O81" si="65">+N81+N82+N83+N84</f>
        <v>13.744392899999999</v>
      </c>
      <c r="P81" s="292">
        <f t="shared" si="5"/>
        <v>15.837335299999999</v>
      </c>
      <c r="Q81" s="294">
        <f t="shared" si="6"/>
        <v>190.04802359999999</v>
      </c>
    </row>
    <row r="82" spans="1:17" ht="12.75" customHeight="1" x14ac:dyDescent="0.2">
      <c r="A82" s="276"/>
      <c r="B82" s="278"/>
      <c r="C82" s="280"/>
      <c r="D82" s="322"/>
      <c r="E82" s="342"/>
      <c r="F82" s="298"/>
      <c r="G82" s="303"/>
      <c r="H82" s="290"/>
      <c r="I82" s="291"/>
      <c r="J82" s="71" t="s">
        <v>119</v>
      </c>
      <c r="K82" s="23" t="s">
        <v>102</v>
      </c>
      <c r="L82" s="24">
        <v>1</v>
      </c>
      <c r="M82" s="168">
        <v>1.0277777777777779</v>
      </c>
      <c r="N82" s="68">
        <f t="shared" si="64"/>
        <v>1.1637128999999999</v>
      </c>
      <c r="O82" s="294"/>
      <c r="P82" s="292"/>
      <c r="Q82" s="294"/>
    </row>
    <row r="83" spans="1:17" ht="12.75" customHeight="1" x14ac:dyDescent="0.2">
      <c r="A83" s="276"/>
      <c r="B83" s="278"/>
      <c r="C83" s="280"/>
      <c r="D83" s="322"/>
      <c r="E83" s="342"/>
      <c r="F83" s="298"/>
      <c r="G83" s="303"/>
      <c r="H83" s="290"/>
      <c r="I83" s="291"/>
      <c r="J83" s="71"/>
      <c r="K83" s="23"/>
      <c r="L83" s="24"/>
      <c r="M83" s="24"/>
      <c r="N83" s="68"/>
      <c r="O83" s="294"/>
      <c r="P83" s="292"/>
      <c r="Q83" s="294"/>
    </row>
    <row r="84" spans="1:17" ht="12.75" customHeight="1" x14ac:dyDescent="0.2">
      <c r="A84" s="276"/>
      <c r="B84" s="279"/>
      <c r="C84" s="280"/>
      <c r="D84" s="322"/>
      <c r="E84" s="342"/>
      <c r="F84" s="299"/>
      <c r="G84" s="304"/>
      <c r="H84" s="290"/>
      <c r="I84" s="291"/>
      <c r="J84" s="71"/>
      <c r="K84" s="23"/>
      <c r="L84" s="24"/>
      <c r="M84" s="23"/>
      <c r="N84" s="68"/>
      <c r="O84" s="294"/>
      <c r="P84" s="292"/>
      <c r="Q84" s="294"/>
    </row>
    <row r="85" spans="1:17" ht="12.75" customHeight="1" x14ac:dyDescent="0.25">
      <c r="A85" s="276">
        <v>18</v>
      </c>
      <c r="B85" s="280" t="s">
        <v>161</v>
      </c>
      <c r="C85" s="280" t="s">
        <v>159</v>
      </c>
      <c r="D85" s="322" t="s">
        <v>102</v>
      </c>
      <c r="E85" s="297">
        <v>42</v>
      </c>
      <c r="F85" s="319">
        <v>0.23100000000000001</v>
      </c>
      <c r="G85" s="323">
        <v>0.151</v>
      </c>
      <c r="H85" s="290">
        <f t="shared" ref="H85" si="66">+F85*1840.28/1000</f>
        <v>0.42510468000000001</v>
      </c>
      <c r="I85" s="291">
        <f t="shared" ref="I85" si="67">+G85*2370.76/1000</f>
        <v>0.35798476000000001</v>
      </c>
      <c r="J85" s="172" t="s">
        <v>160</v>
      </c>
      <c r="K85" s="172" t="s">
        <v>102</v>
      </c>
      <c r="L85" s="172">
        <v>1</v>
      </c>
      <c r="M85" s="163">
        <v>0.47916666666666669</v>
      </c>
      <c r="N85" s="68">
        <f>+L85*M85*1.05*1.02*1.0657</f>
        <v>0.54690391875000011</v>
      </c>
      <c r="O85" s="294">
        <f t="shared" ref="O85" si="68">+N85+N86+N87+N88</f>
        <v>0.54690391875000011</v>
      </c>
      <c r="P85" s="292">
        <f t="shared" si="5"/>
        <v>1.3299933587500001</v>
      </c>
      <c r="Q85" s="294">
        <f t="shared" si="6"/>
        <v>55.859721067500004</v>
      </c>
    </row>
    <row r="86" spans="1:17" ht="12.75" customHeight="1" x14ac:dyDescent="0.2">
      <c r="A86" s="276"/>
      <c r="B86" s="280"/>
      <c r="C86" s="280"/>
      <c r="D86" s="322"/>
      <c r="E86" s="298"/>
      <c r="F86" s="320"/>
      <c r="G86" s="324"/>
      <c r="H86" s="290"/>
      <c r="I86" s="291"/>
      <c r="J86" s="67"/>
      <c r="K86" s="67"/>
      <c r="L86" s="67"/>
      <c r="M86" s="172"/>
      <c r="N86" s="164"/>
      <c r="O86" s="294"/>
      <c r="P86" s="292"/>
      <c r="Q86" s="294"/>
    </row>
    <row r="87" spans="1:17" ht="12.75" customHeight="1" x14ac:dyDescent="0.2">
      <c r="A87" s="276"/>
      <c r="B87" s="280"/>
      <c r="C87" s="280"/>
      <c r="D87" s="322"/>
      <c r="E87" s="298"/>
      <c r="F87" s="320"/>
      <c r="G87" s="324"/>
      <c r="H87" s="290"/>
      <c r="I87" s="291"/>
      <c r="J87" s="67"/>
      <c r="K87" s="67"/>
      <c r="L87" s="165"/>
      <c r="M87" s="172"/>
      <c r="N87" s="164"/>
      <c r="O87" s="294"/>
      <c r="P87" s="292"/>
      <c r="Q87" s="294"/>
    </row>
    <row r="88" spans="1:17" ht="12.75" customHeight="1" x14ac:dyDescent="0.2">
      <c r="A88" s="276"/>
      <c r="B88" s="280"/>
      <c r="C88" s="280"/>
      <c r="D88" s="322"/>
      <c r="E88" s="299"/>
      <c r="F88" s="321"/>
      <c r="G88" s="325"/>
      <c r="H88" s="290"/>
      <c r="I88" s="291"/>
      <c r="J88" s="67"/>
      <c r="K88" s="67"/>
      <c r="L88" s="67"/>
      <c r="M88" s="172"/>
      <c r="N88" s="164"/>
      <c r="O88" s="294"/>
      <c r="P88" s="292"/>
      <c r="Q88" s="294"/>
    </row>
    <row r="89" spans="1:17" ht="12.75" customHeight="1" x14ac:dyDescent="0.2">
      <c r="A89" s="276">
        <v>19</v>
      </c>
      <c r="B89" s="280" t="s">
        <v>156</v>
      </c>
      <c r="C89" s="280" t="s">
        <v>157</v>
      </c>
      <c r="D89" s="322" t="s">
        <v>50</v>
      </c>
      <c r="E89" s="296">
        <v>54</v>
      </c>
      <c r="F89" s="319">
        <v>1.1100000000000001</v>
      </c>
      <c r="G89" s="323">
        <v>0.04</v>
      </c>
      <c r="H89" s="290">
        <f t="shared" ref="H89" si="69">+F89*1840.28/1000</f>
        <v>2.0427108</v>
      </c>
      <c r="I89" s="291">
        <f t="shared" ref="I89" si="70">+G89*2370.76/1000</f>
        <v>9.4830400000000009E-2</v>
      </c>
      <c r="J89" s="172" t="s">
        <v>98</v>
      </c>
      <c r="K89" s="67" t="s">
        <v>158</v>
      </c>
      <c r="L89" s="67">
        <v>1</v>
      </c>
      <c r="M89" s="166">
        <v>0.55000000000000004</v>
      </c>
      <c r="N89" s="68">
        <f>+L89*M89*1.05*1.02*1.0657</f>
        <v>0.62775058500000025</v>
      </c>
      <c r="O89" s="294">
        <f t="shared" ref="O89" si="71">+N89+N90+N91+N92</f>
        <v>0.62775058500000025</v>
      </c>
      <c r="P89" s="292">
        <f t="shared" si="5"/>
        <v>2.7652917850000005</v>
      </c>
      <c r="Q89" s="294">
        <f t="shared" si="6"/>
        <v>149.32575639000004</v>
      </c>
    </row>
    <row r="90" spans="1:17" ht="12.75" customHeight="1" x14ac:dyDescent="0.2">
      <c r="A90" s="276"/>
      <c r="B90" s="280"/>
      <c r="C90" s="280"/>
      <c r="D90" s="322"/>
      <c r="E90" s="296"/>
      <c r="F90" s="320"/>
      <c r="G90" s="324"/>
      <c r="H90" s="290"/>
      <c r="I90" s="291"/>
      <c r="J90" s="67"/>
      <c r="K90" s="67"/>
      <c r="L90" s="67"/>
      <c r="M90" s="172"/>
      <c r="N90" s="164"/>
      <c r="O90" s="294"/>
      <c r="P90" s="292"/>
      <c r="Q90" s="294"/>
    </row>
    <row r="91" spans="1:17" ht="12.75" customHeight="1" x14ac:dyDescent="0.2">
      <c r="A91" s="276"/>
      <c r="B91" s="280"/>
      <c r="C91" s="280"/>
      <c r="D91" s="322"/>
      <c r="E91" s="296"/>
      <c r="F91" s="320"/>
      <c r="G91" s="324"/>
      <c r="H91" s="290"/>
      <c r="I91" s="291"/>
      <c r="J91" s="67"/>
      <c r="K91" s="67"/>
      <c r="L91" s="67"/>
      <c r="M91" s="172"/>
      <c r="N91" s="68"/>
      <c r="O91" s="294"/>
      <c r="P91" s="292"/>
      <c r="Q91" s="294"/>
    </row>
    <row r="92" spans="1:17" ht="12.75" customHeight="1" x14ac:dyDescent="0.2">
      <c r="A92" s="276"/>
      <c r="B92" s="280"/>
      <c r="C92" s="280"/>
      <c r="D92" s="322"/>
      <c r="E92" s="296"/>
      <c r="F92" s="321"/>
      <c r="G92" s="325"/>
      <c r="H92" s="290"/>
      <c r="I92" s="291"/>
      <c r="J92" s="172"/>
      <c r="K92" s="172"/>
      <c r="L92" s="172"/>
      <c r="M92" s="172"/>
      <c r="N92" s="164"/>
      <c r="O92" s="294"/>
      <c r="P92" s="292"/>
      <c r="Q92" s="294"/>
    </row>
    <row r="93" spans="1:17" ht="12.75" customHeight="1" x14ac:dyDescent="0.25">
      <c r="A93" s="276">
        <v>20</v>
      </c>
      <c r="B93" s="280" t="s">
        <v>120</v>
      </c>
      <c r="C93" s="280" t="s">
        <v>159</v>
      </c>
      <c r="D93" s="322" t="s">
        <v>102</v>
      </c>
      <c r="E93" s="296">
        <v>48</v>
      </c>
      <c r="F93" s="319"/>
      <c r="G93" s="323"/>
      <c r="H93" s="317">
        <f t="shared" ref="H93" si="72">+F93*1840.28/1000</f>
        <v>0</v>
      </c>
      <c r="I93" s="318">
        <f t="shared" ref="I93" si="73">+G93*2370.76/1000</f>
        <v>0</v>
      </c>
      <c r="J93" s="172" t="s">
        <v>160</v>
      </c>
      <c r="K93" s="172" t="s">
        <v>102</v>
      </c>
      <c r="L93" s="172">
        <v>1</v>
      </c>
      <c r="M93" s="163">
        <v>0.42833333333333345</v>
      </c>
      <c r="N93" s="68">
        <f>+L93*M93*1.05*1.02*1.0657</f>
        <v>0.48888454650000024</v>
      </c>
      <c r="O93" s="294">
        <f t="shared" ref="O93" si="74">+N93+N94+N95+N96</f>
        <v>0.48888454650000024</v>
      </c>
      <c r="P93" s="292">
        <f t="shared" si="5"/>
        <v>0.48888454650000024</v>
      </c>
      <c r="Q93" s="294">
        <f t="shared" si="6"/>
        <v>23.466458232000011</v>
      </c>
    </row>
    <row r="94" spans="1:17" ht="12.75" customHeight="1" x14ac:dyDescent="0.2">
      <c r="A94" s="276"/>
      <c r="B94" s="280"/>
      <c r="C94" s="280"/>
      <c r="D94" s="322"/>
      <c r="E94" s="296"/>
      <c r="F94" s="320"/>
      <c r="G94" s="324"/>
      <c r="H94" s="317"/>
      <c r="I94" s="318"/>
      <c r="J94" s="67"/>
      <c r="K94" s="67"/>
      <c r="L94" s="67"/>
      <c r="M94" s="172"/>
      <c r="N94" s="164"/>
      <c r="O94" s="294"/>
      <c r="P94" s="292"/>
      <c r="Q94" s="294"/>
    </row>
    <row r="95" spans="1:17" ht="12.75" customHeight="1" x14ac:dyDescent="0.2">
      <c r="A95" s="276"/>
      <c r="B95" s="280"/>
      <c r="C95" s="280"/>
      <c r="D95" s="322"/>
      <c r="E95" s="296"/>
      <c r="F95" s="320"/>
      <c r="G95" s="324"/>
      <c r="H95" s="317"/>
      <c r="I95" s="318"/>
      <c r="J95" s="67"/>
      <c r="K95" s="67"/>
      <c r="L95" s="165"/>
      <c r="M95" s="172"/>
      <c r="N95" s="164"/>
      <c r="O95" s="294"/>
      <c r="P95" s="292"/>
      <c r="Q95" s="294"/>
    </row>
    <row r="96" spans="1:17" ht="12.75" customHeight="1" x14ac:dyDescent="0.2">
      <c r="A96" s="276"/>
      <c r="B96" s="280"/>
      <c r="C96" s="280"/>
      <c r="D96" s="322"/>
      <c r="E96" s="296"/>
      <c r="F96" s="321"/>
      <c r="G96" s="325"/>
      <c r="H96" s="317"/>
      <c r="I96" s="318"/>
      <c r="J96" s="67"/>
      <c r="K96" s="67"/>
      <c r="L96" s="67"/>
      <c r="M96" s="172"/>
      <c r="N96" s="164"/>
      <c r="O96" s="294"/>
      <c r="P96" s="292"/>
      <c r="Q96" s="294"/>
    </row>
    <row r="97" spans="1:17" ht="12.75" customHeight="1" x14ac:dyDescent="0.25">
      <c r="A97" s="276">
        <v>21</v>
      </c>
      <c r="B97" s="295" t="s">
        <v>162</v>
      </c>
      <c r="C97" s="280" t="s">
        <v>163</v>
      </c>
      <c r="D97" s="296" t="s">
        <v>102</v>
      </c>
      <c r="E97" s="297">
        <v>3</v>
      </c>
      <c r="F97" s="319">
        <v>0.28999999999999998</v>
      </c>
      <c r="G97" s="297">
        <v>0.02</v>
      </c>
      <c r="H97" s="290">
        <f t="shared" ref="H97" si="75">+F97*1840.28/1000</f>
        <v>0.53368119999999997</v>
      </c>
      <c r="I97" s="291">
        <f t="shared" ref="I97" si="76">+G97*2370.76/1000</f>
        <v>4.7415200000000005E-2</v>
      </c>
      <c r="J97" s="71" t="s">
        <v>164</v>
      </c>
      <c r="K97" s="23" t="s">
        <v>102</v>
      </c>
      <c r="L97" s="69">
        <v>1</v>
      </c>
      <c r="M97" s="181">
        <v>1.0555555555555556</v>
      </c>
      <c r="N97" s="68">
        <f t="shared" ref="N97" si="77">+L97*M97*1.05*1.02*1.0572</f>
        <v>1.1951646</v>
      </c>
      <c r="O97" s="294">
        <f t="shared" ref="O97" si="78">+N97+N98+N99+N100</f>
        <v>1.1951646</v>
      </c>
      <c r="P97" s="292">
        <f t="shared" si="5"/>
        <v>1.7762609999999999</v>
      </c>
      <c r="Q97" s="294">
        <f t="shared" si="6"/>
        <v>5.3287829999999996</v>
      </c>
    </row>
    <row r="98" spans="1:17" ht="12.75" customHeight="1" x14ac:dyDescent="0.2">
      <c r="A98" s="276"/>
      <c r="B98" s="295"/>
      <c r="C98" s="280"/>
      <c r="D98" s="296"/>
      <c r="E98" s="298"/>
      <c r="F98" s="320"/>
      <c r="G98" s="298"/>
      <c r="H98" s="290"/>
      <c r="I98" s="291"/>
      <c r="J98" s="71"/>
      <c r="K98" s="23"/>
      <c r="L98" s="24"/>
      <c r="M98" s="23"/>
      <c r="N98" s="68"/>
      <c r="O98" s="294"/>
      <c r="P98" s="292"/>
      <c r="Q98" s="294"/>
    </row>
    <row r="99" spans="1:17" ht="12.75" customHeight="1" x14ac:dyDescent="0.2">
      <c r="A99" s="276"/>
      <c r="B99" s="295"/>
      <c r="C99" s="280"/>
      <c r="D99" s="296"/>
      <c r="E99" s="298"/>
      <c r="F99" s="320"/>
      <c r="G99" s="298"/>
      <c r="H99" s="290"/>
      <c r="I99" s="291"/>
      <c r="J99" s="71"/>
      <c r="K99" s="23"/>
      <c r="L99" s="24"/>
      <c r="M99" s="24"/>
      <c r="N99" s="68"/>
      <c r="O99" s="294"/>
      <c r="P99" s="292"/>
      <c r="Q99" s="294"/>
    </row>
    <row r="100" spans="1:17" ht="12.75" customHeight="1" x14ac:dyDescent="0.2">
      <c r="A100" s="276"/>
      <c r="B100" s="295"/>
      <c r="C100" s="280"/>
      <c r="D100" s="296"/>
      <c r="E100" s="299"/>
      <c r="F100" s="321"/>
      <c r="G100" s="299"/>
      <c r="H100" s="290"/>
      <c r="I100" s="291"/>
      <c r="J100" s="71"/>
      <c r="K100" s="23"/>
      <c r="L100" s="24"/>
      <c r="M100" s="23"/>
      <c r="N100" s="68"/>
      <c r="O100" s="294"/>
      <c r="P100" s="292"/>
      <c r="Q100" s="294"/>
    </row>
    <row r="101" spans="1:17" ht="12.75" customHeight="1" x14ac:dyDescent="0.25">
      <c r="A101" s="276">
        <v>22</v>
      </c>
      <c r="B101" s="295" t="s">
        <v>165</v>
      </c>
      <c r="C101" s="280" t="s">
        <v>166</v>
      </c>
      <c r="D101" s="296" t="s">
        <v>102</v>
      </c>
      <c r="E101" s="297">
        <v>9</v>
      </c>
      <c r="F101" s="319">
        <v>0.97</v>
      </c>
      <c r="G101" s="297">
        <v>0.13</v>
      </c>
      <c r="H101" s="290">
        <f t="shared" ref="H101" si="79">+F101*1840.28/1000</f>
        <v>1.7850716</v>
      </c>
      <c r="I101" s="291">
        <f t="shared" ref="I101" si="80">+G101*2370.76/1000</f>
        <v>0.30819880000000005</v>
      </c>
      <c r="J101" s="67" t="s">
        <v>167</v>
      </c>
      <c r="K101" s="67" t="s">
        <v>102</v>
      </c>
      <c r="L101" s="67">
        <v>1</v>
      </c>
      <c r="M101" s="181">
        <v>1.3433333333333335</v>
      </c>
      <c r="N101" s="68">
        <f t="shared" ref="N101" si="81">+L101*M101*1.05*1.02*1.0572</f>
        <v>1.5210042120000002</v>
      </c>
      <c r="O101" s="339">
        <f t="shared" ref="O101" si="82">+N101+N102+N103+N104</f>
        <v>1.5210042120000002</v>
      </c>
      <c r="P101" s="292">
        <f t="shared" si="5"/>
        <v>3.6142746120000004</v>
      </c>
      <c r="Q101" s="294">
        <f t="shared" si="6"/>
        <v>32.528471508000003</v>
      </c>
    </row>
    <row r="102" spans="1:17" ht="12.75" customHeight="1" x14ac:dyDescent="0.2">
      <c r="A102" s="276"/>
      <c r="B102" s="295"/>
      <c r="C102" s="280"/>
      <c r="D102" s="296"/>
      <c r="E102" s="298"/>
      <c r="F102" s="320"/>
      <c r="G102" s="298"/>
      <c r="H102" s="290"/>
      <c r="I102" s="291"/>
      <c r="J102" s="71"/>
      <c r="K102" s="23"/>
      <c r="L102" s="24"/>
      <c r="M102" s="23"/>
      <c r="N102" s="68"/>
      <c r="O102" s="340"/>
      <c r="P102" s="292"/>
      <c r="Q102" s="294"/>
    </row>
    <row r="103" spans="1:17" ht="12.75" customHeight="1" x14ac:dyDescent="0.2">
      <c r="A103" s="276"/>
      <c r="B103" s="295"/>
      <c r="C103" s="280"/>
      <c r="D103" s="296"/>
      <c r="E103" s="298"/>
      <c r="F103" s="320"/>
      <c r="G103" s="298"/>
      <c r="H103" s="290"/>
      <c r="I103" s="291"/>
      <c r="J103" s="71"/>
      <c r="K103" s="23"/>
      <c r="L103" s="24"/>
      <c r="M103" s="24"/>
      <c r="N103" s="68"/>
      <c r="O103" s="340"/>
      <c r="P103" s="292"/>
      <c r="Q103" s="294"/>
    </row>
    <row r="104" spans="1:17" ht="12.75" customHeight="1" x14ac:dyDescent="0.2">
      <c r="A104" s="276"/>
      <c r="B104" s="295"/>
      <c r="C104" s="280"/>
      <c r="D104" s="296"/>
      <c r="E104" s="299"/>
      <c r="F104" s="321"/>
      <c r="G104" s="299"/>
      <c r="H104" s="290"/>
      <c r="I104" s="291"/>
      <c r="J104" s="71"/>
      <c r="K104" s="23"/>
      <c r="L104" s="24"/>
      <c r="M104" s="23"/>
      <c r="N104" s="68"/>
      <c r="O104" s="341"/>
      <c r="P104" s="292"/>
      <c r="Q104" s="294"/>
    </row>
    <row r="105" spans="1:17" ht="12.75" customHeight="1" x14ac:dyDescent="0.25">
      <c r="A105" s="276">
        <v>23</v>
      </c>
      <c r="B105" s="295" t="s">
        <v>168</v>
      </c>
      <c r="C105" s="280" t="s">
        <v>169</v>
      </c>
      <c r="D105" s="296" t="s">
        <v>102</v>
      </c>
      <c r="E105" s="297">
        <v>12</v>
      </c>
      <c r="F105" s="319">
        <v>0.97</v>
      </c>
      <c r="G105" s="297">
        <v>0.13</v>
      </c>
      <c r="H105" s="290">
        <f t="shared" ref="H105" si="83">+F105*1840.28/1000</f>
        <v>1.7850716</v>
      </c>
      <c r="I105" s="291">
        <f t="shared" ref="I105" si="84">+G105*2370.76/1000</f>
        <v>0.30819880000000005</v>
      </c>
      <c r="J105" s="71" t="s">
        <v>170</v>
      </c>
      <c r="K105" s="23" t="s">
        <v>102</v>
      </c>
      <c r="L105" s="69">
        <v>1</v>
      </c>
      <c r="M105" s="181">
        <v>2.916666666666667</v>
      </c>
      <c r="N105" s="68">
        <f t="shared" ref="N105" si="85">+L105*M105*1.05*1.02*1.0572</f>
        <v>3.3024285000000004</v>
      </c>
      <c r="O105" s="294">
        <f t="shared" ref="O105" si="86">+N105+N106+N107+N108</f>
        <v>3.3024285000000004</v>
      </c>
      <c r="P105" s="292">
        <f t="shared" si="5"/>
        <v>5.3956989000000011</v>
      </c>
      <c r="Q105" s="294">
        <f t="shared" si="6"/>
        <v>64.74838680000002</v>
      </c>
    </row>
    <row r="106" spans="1:17" ht="12.75" customHeight="1" x14ac:dyDescent="0.2">
      <c r="A106" s="276"/>
      <c r="B106" s="295"/>
      <c r="C106" s="280"/>
      <c r="D106" s="296"/>
      <c r="E106" s="298"/>
      <c r="F106" s="320"/>
      <c r="G106" s="298"/>
      <c r="H106" s="290"/>
      <c r="I106" s="291"/>
      <c r="J106" s="71"/>
      <c r="K106" s="23"/>
      <c r="L106" s="24"/>
      <c r="M106" s="23"/>
      <c r="N106" s="68"/>
      <c r="O106" s="294"/>
      <c r="P106" s="292"/>
      <c r="Q106" s="294"/>
    </row>
    <row r="107" spans="1:17" ht="12.75" customHeight="1" x14ac:dyDescent="0.2">
      <c r="A107" s="276"/>
      <c r="B107" s="295"/>
      <c r="C107" s="280"/>
      <c r="D107" s="296"/>
      <c r="E107" s="298"/>
      <c r="F107" s="320"/>
      <c r="G107" s="298"/>
      <c r="H107" s="290"/>
      <c r="I107" s="291"/>
      <c r="J107" s="71"/>
      <c r="K107" s="23"/>
      <c r="L107" s="24"/>
      <c r="M107" s="24"/>
      <c r="N107" s="68"/>
      <c r="O107" s="294"/>
      <c r="P107" s="292"/>
      <c r="Q107" s="294"/>
    </row>
    <row r="108" spans="1:17" ht="12.75" customHeight="1" x14ac:dyDescent="0.2">
      <c r="A108" s="276"/>
      <c r="B108" s="295"/>
      <c r="C108" s="280"/>
      <c r="D108" s="296"/>
      <c r="E108" s="299"/>
      <c r="F108" s="321"/>
      <c r="G108" s="299"/>
      <c r="H108" s="290"/>
      <c r="I108" s="291"/>
      <c r="J108" s="71"/>
      <c r="K108" s="23"/>
      <c r="L108" s="24"/>
      <c r="M108" s="23"/>
      <c r="N108" s="68"/>
      <c r="O108" s="294"/>
      <c r="P108" s="292"/>
      <c r="Q108" s="294"/>
    </row>
    <row r="109" spans="1:17" ht="12.75" customHeight="1" x14ac:dyDescent="0.2">
      <c r="A109" s="276">
        <v>24</v>
      </c>
      <c r="B109" s="295" t="s">
        <v>171</v>
      </c>
      <c r="C109" s="280" t="s">
        <v>172</v>
      </c>
      <c r="D109" s="296" t="s">
        <v>102</v>
      </c>
      <c r="E109" s="297">
        <v>24</v>
      </c>
      <c r="F109" s="297"/>
      <c r="G109" s="300"/>
      <c r="H109" s="317">
        <f t="shared" ref="H109" si="87">+F109*1840.28/1000</f>
        <v>0</v>
      </c>
      <c r="I109" s="318">
        <f t="shared" ref="I109" si="88">+G109*2370.76/1000</f>
        <v>0</v>
      </c>
      <c r="J109" s="71" t="s">
        <v>173</v>
      </c>
      <c r="K109" s="23" t="s">
        <v>102</v>
      </c>
      <c r="L109" s="69">
        <v>1</v>
      </c>
      <c r="M109" s="151">
        <v>0.3</v>
      </c>
      <c r="N109" s="68">
        <f t="shared" ref="N109" si="89">+L109*M109*1.05*1.02*1.0572</f>
        <v>0.33967836000000001</v>
      </c>
      <c r="O109" s="294">
        <f t="shared" ref="O109" si="90">+N109+N110+N111+N112</f>
        <v>0.33967836000000001</v>
      </c>
      <c r="P109" s="292">
        <f t="shared" ref="P109:P197" si="91">+H109+I109+O109</f>
        <v>0.33967836000000001</v>
      </c>
      <c r="Q109" s="294">
        <f t="shared" ref="Q109:Q141" si="92">+E109*P109</f>
        <v>8.1522806400000007</v>
      </c>
    </row>
    <row r="110" spans="1:17" ht="12.75" customHeight="1" x14ac:dyDescent="0.2">
      <c r="A110" s="276"/>
      <c r="B110" s="295"/>
      <c r="C110" s="280"/>
      <c r="D110" s="296"/>
      <c r="E110" s="298"/>
      <c r="F110" s="298">
        <v>2106</v>
      </c>
      <c r="G110" s="300"/>
      <c r="H110" s="317"/>
      <c r="I110" s="318"/>
      <c r="J110" s="71"/>
      <c r="K110" s="23"/>
      <c r="L110" s="24"/>
      <c r="M110" s="23"/>
      <c r="N110" s="68"/>
      <c r="O110" s="294"/>
      <c r="P110" s="292"/>
      <c r="Q110" s="294"/>
    </row>
    <row r="111" spans="1:17" ht="12.75" customHeight="1" x14ac:dyDescent="0.2">
      <c r="A111" s="276"/>
      <c r="B111" s="295"/>
      <c r="C111" s="280"/>
      <c r="D111" s="296"/>
      <c r="E111" s="298"/>
      <c r="F111" s="298">
        <v>2106</v>
      </c>
      <c r="G111" s="300"/>
      <c r="H111" s="317"/>
      <c r="I111" s="318"/>
      <c r="J111" s="71"/>
      <c r="K111" s="23"/>
      <c r="L111" s="24"/>
      <c r="M111" s="24"/>
      <c r="N111" s="68"/>
      <c r="O111" s="294"/>
      <c r="P111" s="292"/>
      <c r="Q111" s="294"/>
    </row>
    <row r="112" spans="1:17" ht="12.75" customHeight="1" x14ac:dyDescent="0.2">
      <c r="A112" s="276"/>
      <c r="B112" s="295"/>
      <c r="C112" s="280"/>
      <c r="D112" s="296"/>
      <c r="E112" s="299"/>
      <c r="F112" s="299">
        <v>2106</v>
      </c>
      <c r="G112" s="300"/>
      <c r="H112" s="317"/>
      <c r="I112" s="318"/>
      <c r="J112" s="71"/>
      <c r="K112" s="23"/>
      <c r="L112" s="24"/>
      <c r="M112" s="23"/>
      <c r="N112" s="68"/>
      <c r="O112" s="294"/>
      <c r="P112" s="292"/>
      <c r="Q112" s="294"/>
    </row>
    <row r="113" spans="1:17" ht="12.75" customHeight="1" x14ac:dyDescent="0.2">
      <c r="A113" s="276">
        <v>25</v>
      </c>
      <c r="B113" s="295" t="s">
        <v>127</v>
      </c>
      <c r="C113" s="280" t="s">
        <v>174</v>
      </c>
      <c r="D113" s="296" t="s">
        <v>103</v>
      </c>
      <c r="E113" s="297">
        <v>66.3</v>
      </c>
      <c r="F113" s="297">
        <v>0.61</v>
      </c>
      <c r="G113" s="300">
        <v>0.05</v>
      </c>
      <c r="H113" s="290">
        <f t="shared" ref="H113" si="93">+F113*1840.28/1000</f>
        <v>1.1225707999999999</v>
      </c>
      <c r="I113" s="291">
        <f t="shared" ref="I113" si="94">+G113*2370.76/1000</f>
        <v>0.118538</v>
      </c>
      <c r="J113" s="71" t="s">
        <v>129</v>
      </c>
      <c r="K113" s="67" t="s">
        <v>122</v>
      </c>
      <c r="L113" s="69">
        <v>1.02</v>
      </c>
      <c r="M113" s="167">
        <v>4.2222222222222232</v>
      </c>
      <c r="N113" s="68">
        <f t="shared" ref="N113:N114" si="95">+L113*M113*1.05*1.02*1.0572</f>
        <v>4.8762715680000008</v>
      </c>
      <c r="O113" s="294">
        <f t="shared" ref="O113" si="96">+N113+N114+N115+N116</f>
        <v>5.5428563816640004</v>
      </c>
      <c r="P113" s="292">
        <f t="shared" si="91"/>
        <v>6.7839651816640005</v>
      </c>
      <c r="Q113" s="294">
        <f t="shared" si="92"/>
        <v>449.77689154432323</v>
      </c>
    </row>
    <row r="114" spans="1:17" ht="12.75" customHeight="1" x14ac:dyDescent="0.2">
      <c r="A114" s="276"/>
      <c r="B114" s="295"/>
      <c r="C114" s="280"/>
      <c r="D114" s="296"/>
      <c r="E114" s="298"/>
      <c r="F114" s="298">
        <v>2106</v>
      </c>
      <c r="G114" s="300"/>
      <c r="H114" s="290"/>
      <c r="I114" s="291"/>
      <c r="J114" s="71" t="s">
        <v>105</v>
      </c>
      <c r="K114" s="23" t="s">
        <v>101</v>
      </c>
      <c r="L114" s="24">
        <v>2.23E-2</v>
      </c>
      <c r="M114" s="23">
        <v>26.4</v>
      </c>
      <c r="N114" s="68">
        <f t="shared" si="95"/>
        <v>0.66658481366400002</v>
      </c>
      <c r="O114" s="294"/>
      <c r="P114" s="292"/>
      <c r="Q114" s="294"/>
    </row>
    <row r="115" spans="1:17" ht="12.75" customHeight="1" x14ac:dyDescent="0.2">
      <c r="A115" s="276"/>
      <c r="B115" s="295"/>
      <c r="C115" s="280"/>
      <c r="D115" s="296"/>
      <c r="E115" s="298"/>
      <c r="F115" s="298">
        <v>2106</v>
      </c>
      <c r="G115" s="300"/>
      <c r="H115" s="290"/>
      <c r="I115" s="291"/>
      <c r="J115" s="71"/>
      <c r="K115" s="23"/>
      <c r="L115" s="24"/>
      <c r="M115" s="24"/>
      <c r="N115" s="68"/>
      <c r="O115" s="294"/>
      <c r="P115" s="292"/>
      <c r="Q115" s="294"/>
    </row>
    <row r="116" spans="1:17" ht="12.75" customHeight="1" x14ac:dyDescent="0.2">
      <c r="A116" s="276"/>
      <c r="B116" s="295"/>
      <c r="C116" s="280"/>
      <c r="D116" s="296"/>
      <c r="E116" s="299"/>
      <c r="F116" s="299">
        <v>2106</v>
      </c>
      <c r="G116" s="300"/>
      <c r="H116" s="290"/>
      <c r="I116" s="291"/>
      <c r="J116" s="71"/>
      <c r="K116" s="23"/>
      <c r="L116" s="24"/>
      <c r="M116" s="23"/>
      <c r="N116" s="68"/>
      <c r="O116" s="294"/>
      <c r="P116" s="292"/>
      <c r="Q116" s="294"/>
    </row>
    <row r="117" spans="1:17" ht="12.75" customHeight="1" x14ac:dyDescent="0.2">
      <c r="A117" s="276">
        <v>26</v>
      </c>
      <c r="B117" s="295" t="s">
        <v>130</v>
      </c>
      <c r="C117" s="314" t="s">
        <v>175</v>
      </c>
      <c r="D117" s="296" t="s">
        <v>103</v>
      </c>
      <c r="E117" s="315">
        <v>27</v>
      </c>
      <c r="F117" s="315">
        <v>0.46400000000000002</v>
      </c>
      <c r="G117" s="316">
        <v>7.0000000000000007E-2</v>
      </c>
      <c r="H117" s="290">
        <f t="shared" ref="H117" si="97">+F117*1840.28/1000</f>
        <v>0.85388992000000008</v>
      </c>
      <c r="I117" s="291">
        <f t="shared" ref="I117" si="98">+G117*2370.76/1000</f>
        <v>0.16595320000000005</v>
      </c>
      <c r="J117" s="71" t="s">
        <v>105</v>
      </c>
      <c r="K117" s="23" t="s">
        <v>101</v>
      </c>
      <c r="L117" s="24">
        <v>2.23E-2</v>
      </c>
      <c r="M117" s="23">
        <v>26.4</v>
      </c>
      <c r="N117" s="68">
        <f t="shared" ref="N117" si="99">+L117*M117*1.05*1.02*1.0572</f>
        <v>0.66658481366400002</v>
      </c>
      <c r="O117" s="300">
        <f>+N117+N118+N119+N120</f>
        <v>0.66658481366400002</v>
      </c>
      <c r="P117" s="292">
        <f t="shared" si="91"/>
        <v>1.6864279336640002</v>
      </c>
      <c r="Q117" s="294">
        <f t="shared" si="92"/>
        <v>45.53355420892801</v>
      </c>
    </row>
    <row r="118" spans="1:17" ht="12.75" customHeight="1" x14ac:dyDescent="0.2">
      <c r="A118" s="276"/>
      <c r="B118" s="295"/>
      <c r="C118" s="314"/>
      <c r="D118" s="296"/>
      <c r="E118" s="315"/>
      <c r="F118" s="315"/>
      <c r="G118" s="316"/>
      <c r="H118" s="290"/>
      <c r="I118" s="291"/>
      <c r="J118" s="149"/>
      <c r="K118" s="149"/>
      <c r="L118" s="150"/>
      <c r="M118" s="160"/>
      <c r="N118" s="160"/>
      <c r="O118" s="300"/>
      <c r="P118" s="292"/>
      <c r="Q118" s="294"/>
    </row>
    <row r="119" spans="1:17" ht="12.75" customHeight="1" x14ac:dyDescent="0.2">
      <c r="A119" s="276"/>
      <c r="B119" s="295"/>
      <c r="C119" s="314"/>
      <c r="D119" s="296"/>
      <c r="E119" s="315"/>
      <c r="F119" s="315"/>
      <c r="G119" s="316"/>
      <c r="H119" s="290"/>
      <c r="I119" s="291"/>
      <c r="J119" s="149"/>
      <c r="K119" s="149"/>
      <c r="L119" s="177"/>
      <c r="M119" s="178"/>
      <c r="N119" s="179"/>
      <c r="O119" s="300"/>
      <c r="P119" s="292"/>
      <c r="Q119" s="294"/>
    </row>
    <row r="120" spans="1:17" ht="12.75" customHeight="1" x14ac:dyDescent="0.2">
      <c r="A120" s="276"/>
      <c r="B120" s="295"/>
      <c r="C120" s="314"/>
      <c r="D120" s="296"/>
      <c r="E120" s="315"/>
      <c r="F120" s="315"/>
      <c r="G120" s="316"/>
      <c r="H120" s="290"/>
      <c r="I120" s="291"/>
      <c r="J120" s="149"/>
      <c r="K120" s="149"/>
      <c r="L120" s="177"/>
      <c r="M120" s="178"/>
      <c r="N120" s="179"/>
      <c r="O120" s="300"/>
      <c r="P120" s="292"/>
      <c r="Q120" s="294"/>
    </row>
    <row r="121" spans="1:17" ht="12.75" customHeight="1" x14ac:dyDescent="0.2">
      <c r="A121" s="276">
        <v>27</v>
      </c>
      <c r="B121" s="295" t="s">
        <v>131</v>
      </c>
      <c r="C121" s="314" t="s">
        <v>211</v>
      </c>
      <c r="D121" s="296" t="s">
        <v>103</v>
      </c>
      <c r="E121" s="315">
        <v>14.4</v>
      </c>
      <c r="F121" s="315">
        <v>1.25</v>
      </c>
      <c r="G121" s="316">
        <v>0.02</v>
      </c>
      <c r="H121" s="290">
        <f t="shared" ref="H121" si="100">+F121*1840.28/1000</f>
        <v>2.3003499999999999</v>
      </c>
      <c r="I121" s="291">
        <f t="shared" ref="I121" si="101">+G121*2370.76/1000</f>
        <v>4.7415200000000005E-2</v>
      </c>
      <c r="J121" s="149" t="s">
        <v>132</v>
      </c>
      <c r="K121" s="67" t="s">
        <v>122</v>
      </c>
      <c r="L121" s="150">
        <v>1.02</v>
      </c>
      <c r="M121" s="167">
        <v>3.3333333333333335</v>
      </c>
      <c r="N121" s="68">
        <f t="shared" ref="N121:N122" si="102">+L121*M121*1.05*1.02*1.0572</f>
        <v>3.8496880800000004</v>
      </c>
      <c r="O121" s="300">
        <f>+N121+N122+N123+N124</f>
        <v>4.2980635152</v>
      </c>
      <c r="P121" s="292">
        <f t="shared" si="91"/>
        <v>6.6458287152000004</v>
      </c>
      <c r="Q121" s="294">
        <f t="shared" si="92"/>
        <v>95.699933498880014</v>
      </c>
    </row>
    <row r="122" spans="1:17" ht="12.75" customHeight="1" x14ac:dyDescent="0.2">
      <c r="A122" s="276"/>
      <c r="B122" s="295"/>
      <c r="C122" s="314"/>
      <c r="D122" s="296"/>
      <c r="E122" s="315"/>
      <c r="F122" s="315"/>
      <c r="G122" s="316"/>
      <c r="H122" s="290"/>
      <c r="I122" s="291"/>
      <c r="J122" s="71" t="s">
        <v>105</v>
      </c>
      <c r="K122" s="23" t="s">
        <v>101</v>
      </c>
      <c r="L122" s="24">
        <v>1.4999999999999999E-2</v>
      </c>
      <c r="M122" s="23">
        <v>26.4</v>
      </c>
      <c r="N122" s="68">
        <f t="shared" si="102"/>
        <v>0.44837543519999995</v>
      </c>
      <c r="O122" s="300"/>
      <c r="P122" s="292"/>
      <c r="Q122" s="294"/>
    </row>
    <row r="123" spans="1:17" ht="12.75" customHeight="1" x14ac:dyDescent="0.2">
      <c r="A123" s="276"/>
      <c r="B123" s="295"/>
      <c r="C123" s="314"/>
      <c r="D123" s="296"/>
      <c r="E123" s="315"/>
      <c r="F123" s="315"/>
      <c r="G123" s="316"/>
      <c r="H123" s="290"/>
      <c r="I123" s="291"/>
      <c r="J123" s="149"/>
      <c r="K123" s="149"/>
      <c r="L123" s="177"/>
      <c r="M123" s="178"/>
      <c r="N123" s="179"/>
      <c r="O123" s="300"/>
      <c r="P123" s="292"/>
      <c r="Q123" s="294"/>
    </row>
    <row r="124" spans="1:17" ht="12.75" customHeight="1" x14ac:dyDescent="0.2">
      <c r="A124" s="276"/>
      <c r="B124" s="295"/>
      <c r="C124" s="314"/>
      <c r="D124" s="296"/>
      <c r="E124" s="315"/>
      <c r="F124" s="315"/>
      <c r="G124" s="316"/>
      <c r="H124" s="290"/>
      <c r="I124" s="291"/>
      <c r="J124" s="149"/>
      <c r="K124" s="149"/>
      <c r="L124" s="177"/>
      <c r="M124" s="178"/>
      <c r="N124" s="179"/>
      <c r="O124" s="300"/>
      <c r="P124" s="292"/>
      <c r="Q124" s="294"/>
    </row>
    <row r="125" spans="1:17" ht="12.75" customHeight="1" x14ac:dyDescent="0.2">
      <c r="A125" s="276">
        <v>28</v>
      </c>
      <c r="B125" s="295" t="s">
        <v>133</v>
      </c>
      <c r="C125" s="280" t="s">
        <v>212</v>
      </c>
      <c r="D125" s="296" t="s">
        <v>103</v>
      </c>
      <c r="E125" s="297">
        <v>102</v>
      </c>
      <c r="F125" s="297">
        <v>0.23100000000000001</v>
      </c>
      <c r="G125" s="300">
        <v>8.9999999999999993E-3</v>
      </c>
      <c r="H125" s="290">
        <f t="shared" ref="H125" si="103">+F125*1840.28/1000</f>
        <v>0.42510468000000001</v>
      </c>
      <c r="I125" s="291">
        <f t="shared" ref="I125" si="104">+G125*2370.76/1000</f>
        <v>2.1336839999999999E-2</v>
      </c>
      <c r="J125" s="67" t="s">
        <v>177</v>
      </c>
      <c r="K125" s="67" t="s">
        <v>49</v>
      </c>
      <c r="L125" s="23">
        <v>0.63</v>
      </c>
      <c r="M125" s="167">
        <v>0.45833333333333337</v>
      </c>
      <c r="N125" s="68">
        <f t="shared" ref="N125" si="105">+L125*M125*1.05*1.02*1.0572</f>
        <v>0.32694042149999997</v>
      </c>
      <c r="O125" s="294">
        <f t="shared" ref="O125" si="106">+N125+N126+N127+N128</f>
        <v>0.39190390784999996</v>
      </c>
      <c r="P125" s="292">
        <f t="shared" si="91"/>
        <v>0.83834542784999999</v>
      </c>
      <c r="Q125" s="294">
        <f t="shared" si="92"/>
        <v>85.511233640699999</v>
      </c>
    </row>
    <row r="126" spans="1:17" ht="12.75" customHeight="1" x14ac:dyDescent="0.2">
      <c r="A126" s="276"/>
      <c r="B126" s="295"/>
      <c r="C126" s="280"/>
      <c r="D126" s="296"/>
      <c r="E126" s="298"/>
      <c r="F126" s="298">
        <v>2106</v>
      </c>
      <c r="G126" s="300"/>
      <c r="H126" s="290"/>
      <c r="I126" s="291"/>
      <c r="J126" s="67"/>
      <c r="K126" s="67"/>
      <c r="L126" s="23"/>
      <c r="M126" s="170"/>
      <c r="N126" s="68"/>
      <c r="O126" s="294"/>
      <c r="P126" s="292"/>
      <c r="Q126" s="294"/>
    </row>
    <row r="127" spans="1:17" ht="12.75" customHeight="1" x14ac:dyDescent="0.2">
      <c r="A127" s="276"/>
      <c r="B127" s="295"/>
      <c r="C127" s="280"/>
      <c r="D127" s="296"/>
      <c r="E127" s="298"/>
      <c r="F127" s="298">
        <v>2106</v>
      </c>
      <c r="G127" s="300"/>
      <c r="H127" s="290"/>
      <c r="I127" s="291"/>
      <c r="J127" s="67" t="s">
        <v>134</v>
      </c>
      <c r="K127" s="67" t="s">
        <v>49</v>
      </c>
      <c r="L127" s="24">
        <v>0.51</v>
      </c>
      <c r="M127" s="167">
        <v>0.11250000000000002</v>
      </c>
      <c r="N127" s="68">
        <f t="shared" ref="N127" si="107">+L127*M127*1.05*1.02*1.0572</f>
        <v>6.4963486350000016E-2</v>
      </c>
      <c r="O127" s="294"/>
      <c r="P127" s="292"/>
      <c r="Q127" s="294"/>
    </row>
    <row r="128" spans="1:17" ht="12.75" customHeight="1" x14ac:dyDescent="0.2">
      <c r="A128" s="276"/>
      <c r="B128" s="295"/>
      <c r="C128" s="280"/>
      <c r="D128" s="296"/>
      <c r="E128" s="299"/>
      <c r="F128" s="299">
        <v>2106</v>
      </c>
      <c r="G128" s="300"/>
      <c r="H128" s="290"/>
      <c r="I128" s="291"/>
      <c r="J128" s="67"/>
      <c r="K128" s="67"/>
      <c r="L128" s="23"/>
      <c r="M128" s="170"/>
      <c r="N128" s="68"/>
      <c r="O128" s="294"/>
      <c r="P128" s="292"/>
      <c r="Q128" s="294"/>
    </row>
    <row r="129" spans="1:17" ht="12.75" customHeight="1" x14ac:dyDescent="0.2">
      <c r="A129" s="276">
        <v>29</v>
      </c>
      <c r="B129" s="295" t="s">
        <v>213</v>
      </c>
      <c r="C129" s="280" t="s">
        <v>214</v>
      </c>
      <c r="D129" s="296" t="s">
        <v>103</v>
      </c>
      <c r="E129" s="297">
        <v>63</v>
      </c>
      <c r="F129" s="297">
        <v>0.28899999999999998</v>
      </c>
      <c r="G129" s="300">
        <v>0.01</v>
      </c>
      <c r="H129" s="290">
        <f t="shared" ref="H129" si="108">+F129*1840.28/1000</f>
        <v>0.53184091999999994</v>
      </c>
      <c r="I129" s="291">
        <f t="shared" ref="I129" si="109">+G129*2370.76/1000</f>
        <v>2.3707600000000002E-2</v>
      </c>
      <c r="J129" s="67" t="s">
        <v>177</v>
      </c>
      <c r="K129" s="67" t="s">
        <v>49</v>
      </c>
      <c r="L129" s="23">
        <v>0.63</v>
      </c>
      <c r="M129" s="167">
        <v>0.45833333333333337</v>
      </c>
      <c r="N129" s="68">
        <f t="shared" ref="N129" si="110">+L129*M129*1.05*1.02*1.0572</f>
        <v>0.32694042149999997</v>
      </c>
      <c r="O129" s="294">
        <f t="shared" ref="O129" si="111">+N129+N130+N131+N132</f>
        <v>0.39699908325</v>
      </c>
      <c r="P129" s="292">
        <f t="shared" ref="P129" si="112">+H129+I129+O129</f>
        <v>0.95254760324999999</v>
      </c>
      <c r="Q129" s="294">
        <f t="shared" ref="Q129" si="113">+E129*P129</f>
        <v>60.010499004750002</v>
      </c>
    </row>
    <row r="130" spans="1:17" ht="12.75" customHeight="1" x14ac:dyDescent="0.2">
      <c r="A130" s="276"/>
      <c r="B130" s="295"/>
      <c r="C130" s="280"/>
      <c r="D130" s="296"/>
      <c r="E130" s="298"/>
      <c r="F130" s="298">
        <v>2106</v>
      </c>
      <c r="G130" s="300"/>
      <c r="H130" s="290"/>
      <c r="I130" s="291"/>
      <c r="J130" s="67"/>
      <c r="K130" s="67"/>
      <c r="L130" s="23"/>
      <c r="M130" s="170"/>
      <c r="N130" s="68"/>
      <c r="O130" s="294"/>
      <c r="P130" s="292"/>
      <c r="Q130" s="294"/>
    </row>
    <row r="131" spans="1:17" ht="12.75" customHeight="1" x14ac:dyDescent="0.2">
      <c r="A131" s="276"/>
      <c r="B131" s="295"/>
      <c r="C131" s="280"/>
      <c r="D131" s="296"/>
      <c r="E131" s="298"/>
      <c r="F131" s="298">
        <v>2106</v>
      </c>
      <c r="G131" s="300"/>
      <c r="H131" s="290"/>
      <c r="I131" s="291"/>
      <c r="J131" s="67" t="s">
        <v>134</v>
      </c>
      <c r="K131" s="67" t="s">
        <v>49</v>
      </c>
      <c r="L131" s="24">
        <v>0.55000000000000004</v>
      </c>
      <c r="M131" s="167">
        <v>0.11250000000000002</v>
      </c>
      <c r="N131" s="68">
        <f t="shared" ref="N131" si="114">+L131*M131*1.05*1.02*1.0572</f>
        <v>7.0058661750000015E-2</v>
      </c>
      <c r="O131" s="294"/>
      <c r="P131" s="292"/>
      <c r="Q131" s="294"/>
    </row>
    <row r="132" spans="1:17" ht="12.75" customHeight="1" x14ac:dyDescent="0.2">
      <c r="A132" s="276"/>
      <c r="B132" s="295"/>
      <c r="C132" s="280"/>
      <c r="D132" s="296"/>
      <c r="E132" s="299"/>
      <c r="F132" s="299">
        <v>2106</v>
      </c>
      <c r="G132" s="300"/>
      <c r="H132" s="290"/>
      <c r="I132" s="291"/>
      <c r="J132" s="67"/>
      <c r="K132" s="67"/>
      <c r="L132" s="23"/>
      <c r="M132" s="170"/>
      <c r="N132" s="68"/>
      <c r="O132" s="294"/>
      <c r="P132" s="292"/>
      <c r="Q132" s="294"/>
    </row>
    <row r="133" spans="1:17" ht="12.75" customHeight="1" x14ac:dyDescent="0.2">
      <c r="A133" s="276">
        <v>30</v>
      </c>
      <c r="B133" s="295" t="s">
        <v>135</v>
      </c>
      <c r="C133" s="280" t="s">
        <v>136</v>
      </c>
      <c r="D133" s="296" t="s">
        <v>113</v>
      </c>
      <c r="E133" s="297">
        <v>18</v>
      </c>
      <c r="F133" s="297">
        <v>0.75600000000000001</v>
      </c>
      <c r="G133" s="300">
        <v>1.1999999999999999E-3</v>
      </c>
      <c r="H133" s="290">
        <f t="shared" ref="H133" si="115">+F133*1840.28/1000</f>
        <v>1.3912516800000001</v>
      </c>
      <c r="I133" s="291">
        <f t="shared" ref="I133" si="116">+G133*2370.76/1000</f>
        <v>2.8449119999999998E-3</v>
      </c>
      <c r="J133" s="71" t="s">
        <v>105</v>
      </c>
      <c r="K133" s="23" t="s">
        <v>101</v>
      </c>
      <c r="L133" s="24">
        <v>0.04</v>
      </c>
      <c r="M133" s="23">
        <v>26.4</v>
      </c>
      <c r="N133" s="68">
        <f t="shared" ref="N133" si="117">+L133*M133*1.05*1.02*1.0572</f>
        <v>1.1956678271999999</v>
      </c>
      <c r="O133" s="294">
        <f t="shared" ref="O133" si="118">+N133+N134+N135+N136</f>
        <v>1.1956678271999999</v>
      </c>
      <c r="P133" s="292">
        <f t="shared" si="91"/>
        <v>2.5897644191999998</v>
      </c>
      <c r="Q133" s="294">
        <f t="shared" si="92"/>
        <v>46.6157595456</v>
      </c>
    </row>
    <row r="134" spans="1:17" ht="12.75" customHeight="1" x14ac:dyDescent="0.2">
      <c r="A134" s="276"/>
      <c r="B134" s="295"/>
      <c r="C134" s="280"/>
      <c r="D134" s="296"/>
      <c r="E134" s="298"/>
      <c r="F134" s="298">
        <v>2106</v>
      </c>
      <c r="G134" s="300"/>
      <c r="H134" s="290"/>
      <c r="I134" s="291"/>
      <c r="J134" s="71"/>
      <c r="K134" s="23"/>
      <c r="L134" s="24"/>
      <c r="M134" s="23"/>
      <c r="N134" s="68"/>
      <c r="O134" s="294"/>
      <c r="P134" s="292"/>
      <c r="Q134" s="294"/>
    </row>
    <row r="135" spans="1:17" ht="12.75" customHeight="1" x14ac:dyDescent="0.2">
      <c r="A135" s="276"/>
      <c r="B135" s="295"/>
      <c r="C135" s="280"/>
      <c r="D135" s="296"/>
      <c r="E135" s="298"/>
      <c r="F135" s="298">
        <v>2106</v>
      </c>
      <c r="G135" s="300"/>
      <c r="H135" s="290"/>
      <c r="I135" s="291"/>
      <c r="J135" s="71"/>
      <c r="K135" s="23"/>
      <c r="L135" s="24"/>
      <c r="M135" s="24"/>
      <c r="N135" s="68"/>
      <c r="O135" s="294"/>
      <c r="P135" s="292"/>
      <c r="Q135" s="294"/>
    </row>
    <row r="136" spans="1:17" ht="12.75" customHeight="1" x14ac:dyDescent="0.2">
      <c r="A136" s="276"/>
      <c r="B136" s="295"/>
      <c r="C136" s="280"/>
      <c r="D136" s="296"/>
      <c r="E136" s="299"/>
      <c r="F136" s="299">
        <v>2106</v>
      </c>
      <c r="G136" s="300"/>
      <c r="H136" s="290"/>
      <c r="I136" s="291"/>
      <c r="J136" s="71"/>
      <c r="K136" s="23"/>
      <c r="L136" s="24"/>
      <c r="M136" s="23"/>
      <c r="N136" s="68"/>
      <c r="O136" s="294"/>
      <c r="P136" s="292"/>
      <c r="Q136" s="294"/>
    </row>
    <row r="137" spans="1:17" ht="12.75" customHeight="1" x14ac:dyDescent="0.25">
      <c r="A137" s="276">
        <v>31</v>
      </c>
      <c r="B137" s="295" t="s">
        <v>111</v>
      </c>
      <c r="C137" s="280" t="s">
        <v>112</v>
      </c>
      <c r="D137" s="296" t="s">
        <v>113</v>
      </c>
      <c r="E137" s="297">
        <v>3</v>
      </c>
      <c r="F137" s="297">
        <v>5.17</v>
      </c>
      <c r="G137" s="300">
        <v>0.03</v>
      </c>
      <c r="H137" s="290">
        <f t="shared" ref="H137" si="119">+F137*1840.28/1000</f>
        <v>9.5142476000000009</v>
      </c>
      <c r="I137" s="291">
        <f t="shared" ref="I137" si="120">+G137*2370.76/1000</f>
        <v>7.11228E-2</v>
      </c>
      <c r="J137" s="149" t="s">
        <v>98</v>
      </c>
      <c r="K137" s="149" t="s">
        <v>50</v>
      </c>
      <c r="L137" s="150">
        <v>0.4</v>
      </c>
      <c r="M137" s="163">
        <v>0.73333333333333339</v>
      </c>
      <c r="N137" s="68">
        <f t="shared" ref="N137" si="121">+L137*M137*1.05*1.02*1.0572</f>
        <v>0.33212995200000001</v>
      </c>
      <c r="O137" s="300">
        <f>+N137+N138+N139+N140</f>
        <v>0.33212995200000001</v>
      </c>
      <c r="P137" s="292">
        <f t="shared" si="91"/>
        <v>9.9175003520000011</v>
      </c>
      <c r="Q137" s="294">
        <f t="shared" si="92"/>
        <v>29.752501056000003</v>
      </c>
    </row>
    <row r="138" spans="1:17" ht="12.75" customHeight="1" x14ac:dyDescent="0.2">
      <c r="A138" s="276"/>
      <c r="B138" s="295"/>
      <c r="C138" s="280"/>
      <c r="D138" s="296"/>
      <c r="E138" s="298"/>
      <c r="F138" s="298">
        <v>2106</v>
      </c>
      <c r="G138" s="300"/>
      <c r="H138" s="290"/>
      <c r="I138" s="291"/>
      <c r="J138" s="71"/>
      <c r="K138" s="23"/>
      <c r="L138" s="24"/>
      <c r="M138" s="23"/>
      <c r="N138" s="68"/>
      <c r="O138" s="300"/>
      <c r="P138" s="292"/>
      <c r="Q138" s="294"/>
    </row>
    <row r="139" spans="1:17" ht="12.75" customHeight="1" x14ac:dyDescent="0.2">
      <c r="A139" s="276"/>
      <c r="B139" s="295"/>
      <c r="C139" s="280"/>
      <c r="D139" s="296"/>
      <c r="E139" s="298"/>
      <c r="F139" s="298">
        <v>2106</v>
      </c>
      <c r="G139" s="300"/>
      <c r="H139" s="290"/>
      <c r="I139" s="291"/>
      <c r="J139" s="71"/>
      <c r="K139" s="23"/>
      <c r="L139" s="24"/>
      <c r="M139" s="24"/>
      <c r="N139" s="68"/>
      <c r="O139" s="300"/>
      <c r="P139" s="292"/>
      <c r="Q139" s="294"/>
    </row>
    <row r="140" spans="1:17" ht="12.75" customHeight="1" x14ac:dyDescent="0.2">
      <c r="A140" s="276"/>
      <c r="B140" s="295"/>
      <c r="C140" s="280"/>
      <c r="D140" s="296"/>
      <c r="E140" s="299"/>
      <c r="F140" s="299">
        <v>2106</v>
      </c>
      <c r="G140" s="300"/>
      <c r="H140" s="290"/>
      <c r="I140" s="291"/>
      <c r="J140" s="71"/>
      <c r="K140" s="23"/>
      <c r="L140" s="24"/>
      <c r="M140" s="23"/>
      <c r="N140" s="68"/>
      <c r="O140" s="300"/>
      <c r="P140" s="292"/>
      <c r="Q140" s="294"/>
    </row>
    <row r="141" spans="1:17" ht="12.75" customHeight="1" x14ac:dyDescent="0.2">
      <c r="A141" s="276">
        <v>32</v>
      </c>
      <c r="B141" s="295" t="s">
        <v>178</v>
      </c>
      <c r="C141" s="314" t="s">
        <v>179</v>
      </c>
      <c r="D141" s="296" t="s">
        <v>113</v>
      </c>
      <c r="E141" s="315">
        <v>3</v>
      </c>
      <c r="F141" s="315">
        <v>3.14</v>
      </c>
      <c r="G141" s="316">
        <v>0.08</v>
      </c>
      <c r="H141" s="290">
        <f t="shared" ref="H141" si="122">+F141*1840.28/1000</f>
        <v>5.7784791999999996</v>
      </c>
      <c r="I141" s="291">
        <f t="shared" ref="I141" si="123">+G141*2370.76/1000</f>
        <v>0.18966080000000002</v>
      </c>
      <c r="J141" s="149" t="s">
        <v>98</v>
      </c>
      <c r="K141" s="149" t="s">
        <v>50</v>
      </c>
      <c r="L141" s="150">
        <v>0.4</v>
      </c>
      <c r="M141" s="166">
        <v>0.55000000000000004</v>
      </c>
      <c r="N141" s="68">
        <f t="shared" ref="N141" si="124">+L141*M141*1.05*1.02*1.0572</f>
        <v>0.24909746400000005</v>
      </c>
      <c r="O141" s="300">
        <f>+N141+N142+N143+N144</f>
        <v>0.24909746400000005</v>
      </c>
      <c r="P141" s="292">
        <f t="shared" si="91"/>
        <v>6.2172374640000001</v>
      </c>
      <c r="Q141" s="294">
        <f t="shared" si="92"/>
        <v>18.651712392</v>
      </c>
    </row>
    <row r="142" spans="1:17" ht="12.75" customHeight="1" x14ac:dyDescent="0.2">
      <c r="A142" s="276"/>
      <c r="B142" s="295"/>
      <c r="C142" s="314"/>
      <c r="D142" s="296"/>
      <c r="E142" s="315"/>
      <c r="F142" s="315"/>
      <c r="G142" s="316"/>
      <c r="H142" s="290"/>
      <c r="I142" s="291"/>
      <c r="J142" s="149"/>
      <c r="K142" s="149"/>
      <c r="L142" s="150"/>
      <c r="M142" s="160"/>
      <c r="N142" s="160"/>
      <c r="O142" s="300"/>
      <c r="P142" s="292"/>
      <c r="Q142" s="294"/>
    </row>
    <row r="143" spans="1:17" ht="12.75" customHeight="1" x14ac:dyDescent="0.2">
      <c r="A143" s="276"/>
      <c r="B143" s="295"/>
      <c r="C143" s="314"/>
      <c r="D143" s="296"/>
      <c r="E143" s="315"/>
      <c r="F143" s="315"/>
      <c r="G143" s="316"/>
      <c r="H143" s="290"/>
      <c r="I143" s="291"/>
      <c r="J143" s="149"/>
      <c r="K143" s="149"/>
      <c r="L143" s="177"/>
      <c r="M143" s="178"/>
      <c r="N143" s="179"/>
      <c r="O143" s="300"/>
      <c r="P143" s="292"/>
      <c r="Q143" s="294"/>
    </row>
    <row r="144" spans="1:17" ht="12.75" customHeight="1" x14ac:dyDescent="0.2">
      <c r="A144" s="276"/>
      <c r="B144" s="295"/>
      <c r="C144" s="314"/>
      <c r="D144" s="296"/>
      <c r="E144" s="315"/>
      <c r="F144" s="315"/>
      <c r="G144" s="316"/>
      <c r="H144" s="290"/>
      <c r="I144" s="291"/>
      <c r="J144" s="149"/>
      <c r="K144" s="149"/>
      <c r="L144" s="177"/>
      <c r="M144" s="178"/>
      <c r="N144" s="179"/>
      <c r="O144" s="300"/>
      <c r="P144" s="292"/>
      <c r="Q144" s="294"/>
    </row>
    <row r="145" spans="1:17" ht="12.75" customHeight="1" x14ac:dyDescent="0.2">
      <c r="A145" s="276">
        <v>33</v>
      </c>
      <c r="B145" s="295" t="s">
        <v>215</v>
      </c>
      <c r="C145" s="314" t="s">
        <v>216</v>
      </c>
      <c r="D145" s="296" t="s">
        <v>102</v>
      </c>
      <c r="E145" s="315">
        <v>6</v>
      </c>
      <c r="F145" s="315">
        <v>0.113</v>
      </c>
      <c r="G145" s="316">
        <v>5.0000000000000001E-3</v>
      </c>
      <c r="H145" s="290">
        <f t="shared" ref="H145" si="125">+F145*1840.28/1000</f>
        <v>0.20795163999999999</v>
      </c>
      <c r="I145" s="291">
        <f t="shared" ref="I145" si="126">+G145*2370.76/1000</f>
        <v>1.1853800000000001E-2</v>
      </c>
      <c r="J145" s="149" t="s">
        <v>217</v>
      </c>
      <c r="K145" s="149" t="s">
        <v>102</v>
      </c>
      <c r="L145" s="150">
        <v>1</v>
      </c>
      <c r="M145" s="167">
        <v>0.83335000000000004</v>
      </c>
      <c r="N145" s="68">
        <f t="shared" ref="N145" si="127">+L145*M145*1.05*1.02*1.0572</f>
        <v>0.94356987102000012</v>
      </c>
      <c r="O145" s="300">
        <f>+N145+N146+N147+N148</f>
        <v>0.94356987102000012</v>
      </c>
      <c r="P145" s="292">
        <f t="shared" ref="P145" si="128">+H145+I145+O145</f>
        <v>1.16337531102</v>
      </c>
      <c r="Q145" s="294">
        <f t="shared" ref="Q145" si="129">+E145*P145</f>
        <v>6.9802518661199997</v>
      </c>
    </row>
    <row r="146" spans="1:17" ht="12.75" customHeight="1" x14ac:dyDescent="0.2">
      <c r="A146" s="276"/>
      <c r="B146" s="295"/>
      <c r="C146" s="314"/>
      <c r="D146" s="296"/>
      <c r="E146" s="315"/>
      <c r="F146" s="315"/>
      <c r="G146" s="316"/>
      <c r="H146" s="290"/>
      <c r="I146" s="291"/>
      <c r="J146" s="149"/>
      <c r="K146" s="149"/>
      <c r="L146" s="150"/>
      <c r="M146" s="160"/>
      <c r="N146" s="160"/>
      <c r="O146" s="300"/>
      <c r="P146" s="292"/>
      <c r="Q146" s="294"/>
    </row>
    <row r="147" spans="1:17" ht="12.75" customHeight="1" x14ac:dyDescent="0.2">
      <c r="A147" s="276"/>
      <c r="B147" s="295"/>
      <c r="C147" s="314"/>
      <c r="D147" s="296"/>
      <c r="E147" s="315"/>
      <c r="F147" s="315"/>
      <c r="G147" s="316"/>
      <c r="H147" s="290"/>
      <c r="I147" s="291"/>
      <c r="J147" s="149"/>
      <c r="K147" s="149"/>
      <c r="L147" s="177"/>
      <c r="M147" s="178"/>
      <c r="N147" s="179"/>
      <c r="O147" s="300"/>
      <c r="P147" s="292"/>
      <c r="Q147" s="294"/>
    </row>
    <row r="148" spans="1:17" ht="12.75" customHeight="1" x14ac:dyDescent="0.2">
      <c r="A148" s="276"/>
      <c r="B148" s="295"/>
      <c r="C148" s="314"/>
      <c r="D148" s="296"/>
      <c r="E148" s="315"/>
      <c r="F148" s="315"/>
      <c r="G148" s="316"/>
      <c r="H148" s="290"/>
      <c r="I148" s="291"/>
      <c r="J148" s="149"/>
      <c r="K148" s="149"/>
      <c r="L148" s="177"/>
      <c r="M148" s="178"/>
      <c r="N148" s="179"/>
      <c r="O148" s="300"/>
      <c r="P148" s="292"/>
      <c r="Q148" s="294"/>
    </row>
    <row r="149" spans="1:17" ht="12.75" customHeight="1" x14ac:dyDescent="0.2">
      <c r="A149" s="276">
        <v>34</v>
      </c>
      <c r="B149" s="277" t="s">
        <v>218</v>
      </c>
      <c r="C149" s="330" t="s">
        <v>219</v>
      </c>
      <c r="D149" s="281" t="s">
        <v>158</v>
      </c>
      <c r="E149" s="336">
        <v>24</v>
      </c>
      <c r="F149" s="297">
        <v>7.5999999999999998E-2</v>
      </c>
      <c r="G149" s="302">
        <v>3.7100000000000001E-2</v>
      </c>
      <c r="H149" s="290">
        <f t="shared" ref="H149" si="130">+F149*1840.28/1000</f>
        <v>0.13986128</v>
      </c>
      <c r="I149" s="291">
        <f t="shared" ref="I149" si="131">+G149*2370.76/1000</f>
        <v>8.7955196000000013E-2</v>
      </c>
      <c r="J149" s="182" t="s">
        <v>220</v>
      </c>
      <c r="K149" s="170" t="s">
        <v>50</v>
      </c>
      <c r="L149" s="182">
        <v>1.02</v>
      </c>
      <c r="M149" s="167">
        <v>0.22</v>
      </c>
      <c r="N149" s="68">
        <f t="shared" ref="N149" si="132">+L149*M149*1.05*1.02*1.0572</f>
        <v>0.25407941328</v>
      </c>
      <c r="O149" s="294">
        <f t="shared" ref="O149" si="133">+N149+N150+N151+N152</f>
        <v>0.25407941328</v>
      </c>
      <c r="P149" s="294">
        <f t="shared" ref="P149" si="134">+H149+I149+O149</f>
        <v>0.48189588928000004</v>
      </c>
      <c r="Q149" s="294">
        <f t="shared" ref="Q149" si="135">+E149*P149</f>
        <v>11.565501342720001</v>
      </c>
    </row>
    <row r="150" spans="1:17" ht="12.75" customHeight="1" x14ac:dyDescent="0.2">
      <c r="A150" s="276"/>
      <c r="B150" s="278"/>
      <c r="C150" s="331"/>
      <c r="D150" s="282"/>
      <c r="E150" s="337"/>
      <c r="F150" s="298"/>
      <c r="G150" s="303"/>
      <c r="H150" s="290"/>
      <c r="I150" s="291"/>
      <c r="J150" s="182"/>
      <c r="K150" s="182"/>
      <c r="L150" s="182"/>
      <c r="M150" s="175"/>
      <c r="N150" s="68"/>
      <c r="O150" s="294"/>
      <c r="P150" s="294"/>
      <c r="Q150" s="294"/>
    </row>
    <row r="151" spans="1:17" ht="12.75" customHeight="1" x14ac:dyDescent="0.2">
      <c r="A151" s="276"/>
      <c r="B151" s="278"/>
      <c r="C151" s="331"/>
      <c r="D151" s="282"/>
      <c r="E151" s="337"/>
      <c r="F151" s="298"/>
      <c r="G151" s="303"/>
      <c r="H151" s="290"/>
      <c r="I151" s="291"/>
      <c r="J151" s="182"/>
      <c r="K151" s="182"/>
      <c r="L151" s="182"/>
      <c r="M151" s="175"/>
      <c r="N151" s="68"/>
      <c r="O151" s="294"/>
      <c r="P151" s="294"/>
      <c r="Q151" s="294"/>
    </row>
    <row r="152" spans="1:17" ht="12.75" customHeight="1" x14ac:dyDescent="0.2">
      <c r="A152" s="276"/>
      <c r="B152" s="279"/>
      <c r="C152" s="332"/>
      <c r="D152" s="283"/>
      <c r="E152" s="338"/>
      <c r="F152" s="299"/>
      <c r="G152" s="304"/>
      <c r="H152" s="290"/>
      <c r="I152" s="291"/>
      <c r="J152" s="182"/>
      <c r="K152" s="182"/>
      <c r="L152" s="182"/>
      <c r="M152" s="175"/>
      <c r="N152" s="68"/>
      <c r="O152" s="294"/>
      <c r="P152" s="294"/>
      <c r="Q152" s="294"/>
    </row>
    <row r="153" spans="1:17" ht="12.75" customHeight="1" x14ac:dyDescent="0.25">
      <c r="A153" s="276">
        <v>35</v>
      </c>
      <c r="B153" s="295" t="s">
        <v>222</v>
      </c>
      <c r="C153" s="314" t="s">
        <v>221</v>
      </c>
      <c r="D153" s="296" t="s">
        <v>103</v>
      </c>
      <c r="E153" s="315">
        <v>25.8</v>
      </c>
      <c r="F153" s="315">
        <v>0.63500000000000001</v>
      </c>
      <c r="G153" s="316">
        <v>1.66E-2</v>
      </c>
      <c r="H153" s="290">
        <f t="shared" ref="H153" si="136">+F153*1840.28/1000</f>
        <v>1.1685778</v>
      </c>
      <c r="I153" s="291">
        <f t="shared" ref="I153" si="137">+G153*2370.76/1000</f>
        <v>3.9354616000000009E-2</v>
      </c>
      <c r="J153" s="182" t="s">
        <v>223</v>
      </c>
      <c r="K153" s="170" t="s">
        <v>122</v>
      </c>
      <c r="L153" s="182">
        <v>1</v>
      </c>
      <c r="M153" s="183">
        <v>15</v>
      </c>
      <c r="N153" s="68">
        <f t="shared" ref="N153" si="138">+L153*M153*1.05*1.02*1.0572</f>
        <v>16.983917999999999</v>
      </c>
      <c r="O153" s="300">
        <f>+N153+N154+N155+N156</f>
        <v>17.194518583200001</v>
      </c>
      <c r="P153" s="292">
        <f t="shared" ref="P153" si="139">+H153+I153+O153</f>
        <v>18.402450999199999</v>
      </c>
      <c r="Q153" s="294">
        <f t="shared" ref="Q153" si="140">+E153*P153</f>
        <v>474.78323577935998</v>
      </c>
    </row>
    <row r="154" spans="1:17" ht="12.75" customHeight="1" x14ac:dyDescent="0.2">
      <c r="A154" s="276"/>
      <c r="B154" s="295"/>
      <c r="C154" s="314"/>
      <c r="D154" s="296"/>
      <c r="E154" s="315"/>
      <c r="F154" s="315"/>
      <c r="G154" s="316"/>
      <c r="H154" s="290"/>
      <c r="I154" s="291"/>
      <c r="J154" s="182"/>
      <c r="K154" s="182"/>
      <c r="L154" s="182"/>
      <c r="M154" s="175"/>
      <c r="N154" s="68"/>
      <c r="O154" s="300"/>
      <c r="P154" s="292"/>
      <c r="Q154" s="294"/>
    </row>
    <row r="155" spans="1:17" ht="12.75" customHeight="1" x14ac:dyDescent="0.2">
      <c r="A155" s="276"/>
      <c r="B155" s="295"/>
      <c r="C155" s="314"/>
      <c r="D155" s="296"/>
      <c r="E155" s="315"/>
      <c r="F155" s="315"/>
      <c r="G155" s="316"/>
      <c r="H155" s="290"/>
      <c r="I155" s="291"/>
      <c r="J155" s="182" t="s">
        <v>224</v>
      </c>
      <c r="K155" s="182" t="s">
        <v>49</v>
      </c>
      <c r="L155" s="182">
        <v>0.1</v>
      </c>
      <c r="M155" s="175">
        <v>1.86</v>
      </c>
      <c r="N155" s="68">
        <f t="shared" ref="N155" si="141">+L155*M155*1.05*1.02*1.0572</f>
        <v>0.2106005832</v>
      </c>
      <c r="O155" s="300"/>
      <c r="P155" s="292"/>
      <c r="Q155" s="294"/>
    </row>
    <row r="156" spans="1:17" ht="12.75" customHeight="1" x14ac:dyDescent="0.2">
      <c r="A156" s="276"/>
      <c r="B156" s="295"/>
      <c r="C156" s="314"/>
      <c r="D156" s="296"/>
      <c r="E156" s="315"/>
      <c r="F156" s="315"/>
      <c r="G156" s="316"/>
      <c r="H156" s="290"/>
      <c r="I156" s="291"/>
      <c r="J156" s="182"/>
      <c r="K156" s="182"/>
      <c r="L156" s="182"/>
      <c r="M156" s="175"/>
      <c r="N156" s="68"/>
      <c r="O156" s="300"/>
      <c r="P156" s="292"/>
      <c r="Q156" s="294"/>
    </row>
    <row r="157" spans="1:17" ht="12.75" customHeight="1" x14ac:dyDescent="0.2">
      <c r="A157" s="276">
        <v>36</v>
      </c>
      <c r="B157" s="295" t="s">
        <v>120</v>
      </c>
      <c r="C157" s="314" t="s">
        <v>225</v>
      </c>
      <c r="D157" s="296" t="s">
        <v>50</v>
      </c>
      <c r="E157" s="315">
        <v>69.599999999999994</v>
      </c>
      <c r="F157" s="315"/>
      <c r="G157" s="316"/>
      <c r="H157" s="317"/>
      <c r="I157" s="318">
        <f t="shared" ref="I157" si="142">+G157*2370.76/1000</f>
        <v>0</v>
      </c>
      <c r="J157" s="149" t="s">
        <v>98</v>
      </c>
      <c r="K157" s="149" t="s">
        <v>50</v>
      </c>
      <c r="L157" s="150">
        <v>1</v>
      </c>
      <c r="M157" s="166">
        <v>2.995833333333334</v>
      </c>
      <c r="N157" s="68">
        <f t="shared" ref="N157" si="143">+L157*M157*1.05*1.02*1.0572</f>
        <v>3.3920658450000003</v>
      </c>
      <c r="O157" s="300">
        <f>+N157+N158+N159+N160</f>
        <v>3.3920658450000003</v>
      </c>
      <c r="P157" s="292">
        <f t="shared" ref="P157" si="144">+H157+I157+O157</f>
        <v>3.3920658450000003</v>
      </c>
      <c r="Q157" s="294">
        <f t="shared" ref="Q157" si="145">+E157*P157</f>
        <v>236.087782812</v>
      </c>
    </row>
    <row r="158" spans="1:17" ht="12.75" customHeight="1" x14ac:dyDescent="0.2">
      <c r="A158" s="276"/>
      <c r="B158" s="295"/>
      <c r="C158" s="314"/>
      <c r="D158" s="296"/>
      <c r="E158" s="315"/>
      <c r="F158" s="315"/>
      <c r="G158" s="316"/>
      <c r="H158" s="317"/>
      <c r="I158" s="318"/>
      <c r="J158" s="149"/>
      <c r="K158" s="149"/>
      <c r="L158" s="150"/>
      <c r="M158" s="160"/>
      <c r="N158" s="160"/>
      <c r="O158" s="300"/>
      <c r="P158" s="292"/>
      <c r="Q158" s="294"/>
    </row>
    <row r="159" spans="1:17" ht="12.75" customHeight="1" x14ac:dyDescent="0.2">
      <c r="A159" s="276"/>
      <c r="B159" s="295"/>
      <c r="C159" s="314"/>
      <c r="D159" s="296"/>
      <c r="E159" s="315"/>
      <c r="F159" s="315"/>
      <c r="G159" s="316"/>
      <c r="H159" s="317"/>
      <c r="I159" s="318"/>
      <c r="J159" s="149"/>
      <c r="K159" s="149"/>
      <c r="L159" s="177"/>
      <c r="M159" s="178"/>
      <c r="N159" s="179"/>
      <c r="O159" s="300"/>
      <c r="P159" s="292"/>
      <c r="Q159" s="294"/>
    </row>
    <row r="160" spans="1:17" ht="12.75" customHeight="1" x14ac:dyDescent="0.2">
      <c r="A160" s="276"/>
      <c r="B160" s="295"/>
      <c r="C160" s="314"/>
      <c r="D160" s="296"/>
      <c r="E160" s="315"/>
      <c r="F160" s="315"/>
      <c r="G160" s="316"/>
      <c r="H160" s="317"/>
      <c r="I160" s="318"/>
      <c r="J160" s="149"/>
      <c r="K160" s="149"/>
      <c r="L160" s="177"/>
      <c r="M160" s="178"/>
      <c r="N160" s="179"/>
      <c r="O160" s="300"/>
      <c r="P160" s="292"/>
      <c r="Q160" s="294"/>
    </row>
    <row r="161" spans="1:17" ht="12.75" customHeight="1" x14ac:dyDescent="0.25">
      <c r="A161" s="276">
        <v>37</v>
      </c>
      <c r="B161" s="295" t="s">
        <v>120</v>
      </c>
      <c r="C161" s="314" t="s">
        <v>226</v>
      </c>
      <c r="D161" s="296" t="s">
        <v>49</v>
      </c>
      <c r="E161" s="315">
        <v>15</v>
      </c>
      <c r="F161" s="315"/>
      <c r="G161" s="316"/>
      <c r="H161" s="317">
        <f t="shared" ref="H161" si="146">+F161*1840.28/1000</f>
        <v>0</v>
      </c>
      <c r="I161" s="318">
        <f t="shared" ref="I161" si="147">+G161*2370.76/1000</f>
        <v>0</v>
      </c>
      <c r="J161" s="149" t="s">
        <v>227</v>
      </c>
      <c r="K161" s="149" t="s">
        <v>49</v>
      </c>
      <c r="L161" s="150">
        <v>1</v>
      </c>
      <c r="M161" s="163">
        <v>0.4</v>
      </c>
      <c r="N161" s="68">
        <f t="shared" ref="N161" si="148">+L161*M161*1.05*1.02*1.0572</f>
        <v>0.45290448000000005</v>
      </c>
      <c r="O161" s="300">
        <f>+N161+N162+N163+N164</f>
        <v>0.45290448000000005</v>
      </c>
      <c r="P161" s="292">
        <f t="shared" ref="P161" si="149">+H161+I161+O161</f>
        <v>0.45290448000000005</v>
      </c>
      <c r="Q161" s="294">
        <f t="shared" ref="Q161" si="150">+E161*P161</f>
        <v>6.7935672000000009</v>
      </c>
    </row>
    <row r="162" spans="1:17" ht="12.75" customHeight="1" x14ac:dyDescent="0.2">
      <c r="A162" s="276"/>
      <c r="B162" s="295"/>
      <c r="C162" s="314"/>
      <c r="D162" s="296"/>
      <c r="E162" s="315"/>
      <c r="F162" s="315"/>
      <c r="G162" s="316"/>
      <c r="H162" s="317"/>
      <c r="I162" s="318"/>
      <c r="J162" s="149"/>
      <c r="K162" s="149"/>
      <c r="L162" s="150"/>
      <c r="M162" s="160"/>
      <c r="N162" s="160"/>
      <c r="O162" s="300"/>
      <c r="P162" s="292"/>
      <c r="Q162" s="294"/>
    </row>
    <row r="163" spans="1:17" ht="12.75" customHeight="1" x14ac:dyDescent="0.2">
      <c r="A163" s="276"/>
      <c r="B163" s="295"/>
      <c r="C163" s="314"/>
      <c r="D163" s="296"/>
      <c r="E163" s="315"/>
      <c r="F163" s="315"/>
      <c r="G163" s="316"/>
      <c r="H163" s="317"/>
      <c r="I163" s="318"/>
      <c r="J163" s="149"/>
      <c r="K163" s="149"/>
      <c r="L163" s="177"/>
      <c r="M163" s="178"/>
      <c r="N163" s="179"/>
      <c r="O163" s="300"/>
      <c r="P163" s="292"/>
      <c r="Q163" s="294"/>
    </row>
    <row r="164" spans="1:17" ht="12.75" customHeight="1" x14ac:dyDescent="0.2">
      <c r="A164" s="276"/>
      <c r="B164" s="295"/>
      <c r="C164" s="314"/>
      <c r="D164" s="296"/>
      <c r="E164" s="315"/>
      <c r="F164" s="315"/>
      <c r="G164" s="316"/>
      <c r="H164" s="317"/>
      <c r="I164" s="318"/>
      <c r="J164" s="149"/>
      <c r="K164" s="149"/>
      <c r="L164" s="177"/>
      <c r="M164" s="178"/>
      <c r="N164" s="179"/>
      <c r="O164" s="300"/>
      <c r="P164" s="292"/>
      <c r="Q164" s="294"/>
    </row>
    <row r="165" spans="1:17" ht="12.75" customHeight="1" x14ac:dyDescent="0.2">
      <c r="A165" s="276">
        <v>38</v>
      </c>
      <c r="B165" s="295" t="s">
        <v>228</v>
      </c>
      <c r="C165" s="314" t="s">
        <v>229</v>
      </c>
      <c r="D165" s="296" t="s">
        <v>103</v>
      </c>
      <c r="E165" s="315">
        <v>22.2</v>
      </c>
      <c r="F165" s="315">
        <v>0.38400000000000001</v>
      </c>
      <c r="G165" s="316"/>
      <c r="H165" s="317">
        <f t="shared" ref="H165" si="151">+F165*1840.28/1000</f>
        <v>0.70666751999999999</v>
      </c>
      <c r="I165" s="318">
        <f t="shared" ref="I165" si="152">+G165*2370.76/1000</f>
        <v>0</v>
      </c>
      <c r="J165" s="149" t="s">
        <v>230</v>
      </c>
      <c r="K165" s="149" t="s">
        <v>49</v>
      </c>
      <c r="L165" s="150">
        <v>0.25</v>
      </c>
      <c r="M165" s="167">
        <v>1.25</v>
      </c>
      <c r="N165" s="68">
        <f t="shared" ref="N165:N167" si="153">+L165*M165*1.05*1.02*1.0572</f>
        <v>0.35383162499999998</v>
      </c>
      <c r="O165" s="300">
        <f>+N165+N166+N167+N168</f>
        <v>0.38213815499999998</v>
      </c>
      <c r="P165" s="292">
        <f t="shared" ref="P165" si="154">+H165+I165+O165</f>
        <v>1.0888056749999999</v>
      </c>
      <c r="Q165" s="294">
        <f t="shared" ref="Q165" si="155">+E165*P165</f>
        <v>24.171485984999997</v>
      </c>
    </row>
    <row r="166" spans="1:17" ht="12.75" customHeight="1" x14ac:dyDescent="0.2">
      <c r="A166" s="276"/>
      <c r="B166" s="295"/>
      <c r="C166" s="314"/>
      <c r="D166" s="296"/>
      <c r="E166" s="315"/>
      <c r="F166" s="315"/>
      <c r="G166" s="316"/>
      <c r="H166" s="317"/>
      <c r="I166" s="318"/>
      <c r="J166" s="149"/>
      <c r="K166" s="149"/>
      <c r="L166" s="150"/>
      <c r="M166" s="160"/>
      <c r="N166" s="160"/>
      <c r="O166" s="300"/>
      <c r="P166" s="292"/>
      <c r="Q166" s="294"/>
    </row>
    <row r="167" spans="1:17" ht="12.75" customHeight="1" x14ac:dyDescent="0.2">
      <c r="A167" s="276"/>
      <c r="B167" s="295"/>
      <c r="C167" s="314"/>
      <c r="D167" s="296"/>
      <c r="E167" s="315"/>
      <c r="F167" s="315"/>
      <c r="G167" s="316"/>
      <c r="H167" s="317"/>
      <c r="I167" s="318"/>
      <c r="J167" s="149" t="s">
        <v>231</v>
      </c>
      <c r="K167" s="149" t="s">
        <v>49</v>
      </c>
      <c r="L167" s="177">
        <v>0.03</v>
      </c>
      <c r="M167" s="167">
        <v>0.83333333333333337</v>
      </c>
      <c r="N167" s="68">
        <f t="shared" si="153"/>
        <v>2.8306530000000003E-2</v>
      </c>
      <c r="O167" s="300"/>
      <c r="P167" s="292"/>
      <c r="Q167" s="294"/>
    </row>
    <row r="168" spans="1:17" ht="12.75" customHeight="1" x14ac:dyDescent="0.2">
      <c r="A168" s="276"/>
      <c r="B168" s="295"/>
      <c r="C168" s="314"/>
      <c r="D168" s="296"/>
      <c r="E168" s="315"/>
      <c r="F168" s="315"/>
      <c r="G168" s="316"/>
      <c r="H168" s="317"/>
      <c r="I168" s="318"/>
      <c r="J168" s="149"/>
      <c r="K168" s="149"/>
      <c r="L168" s="177"/>
      <c r="M168" s="178"/>
      <c r="N168" s="179"/>
      <c r="O168" s="300"/>
      <c r="P168" s="292"/>
      <c r="Q168" s="294"/>
    </row>
    <row r="169" spans="1:17" ht="12.75" customHeight="1" x14ac:dyDescent="0.25">
      <c r="A169" s="276">
        <v>39</v>
      </c>
      <c r="B169" s="295" t="s">
        <v>120</v>
      </c>
      <c r="C169" s="314" t="s">
        <v>192</v>
      </c>
      <c r="D169" s="296" t="s">
        <v>103</v>
      </c>
      <c r="E169" s="315">
        <v>11.8</v>
      </c>
      <c r="F169" s="315"/>
      <c r="G169" s="316"/>
      <c r="H169" s="317">
        <f t="shared" ref="H169" si="156">+F169*1840.28/1000</f>
        <v>0</v>
      </c>
      <c r="I169" s="318">
        <f t="shared" ref="I169" si="157">+G169*2370.76/1000</f>
        <v>0</v>
      </c>
      <c r="J169" s="149" t="s">
        <v>232</v>
      </c>
      <c r="K169" s="170" t="s">
        <v>122</v>
      </c>
      <c r="L169" s="150">
        <v>1</v>
      </c>
      <c r="M169" s="163">
        <v>20</v>
      </c>
      <c r="N169" s="68">
        <f t="shared" ref="N169" si="158">+L169*M169*1.05*1.02*1.0572</f>
        <v>22.645223999999999</v>
      </c>
      <c r="O169" s="300">
        <f>+N169+N170+N171+N172</f>
        <v>22.645223999999999</v>
      </c>
      <c r="P169" s="292">
        <f t="shared" ref="P169" si="159">+H169+I169+O169</f>
        <v>22.645223999999999</v>
      </c>
      <c r="Q169" s="294">
        <f t="shared" ref="Q169" si="160">+E169*P169</f>
        <v>267.21364319999998</v>
      </c>
    </row>
    <row r="170" spans="1:17" ht="12.75" customHeight="1" x14ac:dyDescent="0.2">
      <c r="A170" s="276"/>
      <c r="B170" s="295"/>
      <c r="C170" s="314"/>
      <c r="D170" s="296"/>
      <c r="E170" s="315"/>
      <c r="F170" s="315"/>
      <c r="G170" s="316"/>
      <c r="H170" s="317"/>
      <c r="I170" s="318"/>
      <c r="J170" s="149"/>
      <c r="K170" s="149"/>
      <c r="L170" s="150"/>
      <c r="M170" s="160"/>
      <c r="N170" s="160"/>
      <c r="O170" s="300"/>
      <c r="P170" s="292"/>
      <c r="Q170" s="294"/>
    </row>
    <row r="171" spans="1:17" ht="12.75" customHeight="1" x14ac:dyDescent="0.2">
      <c r="A171" s="276"/>
      <c r="B171" s="295"/>
      <c r="C171" s="314"/>
      <c r="D171" s="296"/>
      <c r="E171" s="315"/>
      <c r="F171" s="315"/>
      <c r="G171" s="316"/>
      <c r="H171" s="317"/>
      <c r="I171" s="318"/>
      <c r="J171" s="149"/>
      <c r="K171" s="149"/>
      <c r="L171" s="177"/>
      <c r="M171" s="178"/>
      <c r="N171" s="179"/>
      <c r="O171" s="300"/>
      <c r="P171" s="292"/>
      <c r="Q171" s="294"/>
    </row>
    <row r="172" spans="1:17" ht="12.75" customHeight="1" x14ac:dyDescent="0.2">
      <c r="A172" s="276"/>
      <c r="B172" s="295"/>
      <c r="C172" s="314"/>
      <c r="D172" s="296"/>
      <c r="E172" s="315"/>
      <c r="F172" s="315"/>
      <c r="G172" s="316"/>
      <c r="H172" s="317"/>
      <c r="I172" s="318"/>
      <c r="J172" s="149"/>
      <c r="K172" s="149"/>
      <c r="L172" s="177"/>
      <c r="M172" s="178"/>
      <c r="N172" s="179"/>
      <c r="O172" s="300"/>
      <c r="P172" s="292"/>
      <c r="Q172" s="294"/>
    </row>
    <row r="173" spans="1:17" ht="12.75" customHeight="1" x14ac:dyDescent="0.2">
      <c r="A173" s="276"/>
      <c r="B173" s="295"/>
      <c r="C173" s="312" t="s">
        <v>233</v>
      </c>
      <c r="D173" s="296"/>
      <c r="E173" s="297"/>
      <c r="F173" s="297"/>
      <c r="G173" s="300"/>
      <c r="H173" s="290"/>
      <c r="I173" s="291"/>
      <c r="J173" s="71"/>
      <c r="K173" s="23"/>
      <c r="L173" s="69"/>
      <c r="M173" s="151"/>
      <c r="N173" s="68"/>
      <c r="O173" s="294"/>
      <c r="P173" s="292"/>
      <c r="Q173" s="293">
        <f>SUM(Q17:Q172)</f>
        <v>3550.7015443868704</v>
      </c>
    </row>
    <row r="174" spans="1:17" ht="12.75" customHeight="1" x14ac:dyDescent="0.2">
      <c r="A174" s="276"/>
      <c r="B174" s="295"/>
      <c r="C174" s="313"/>
      <c r="D174" s="296"/>
      <c r="E174" s="298"/>
      <c r="F174" s="298">
        <v>2106</v>
      </c>
      <c r="G174" s="300"/>
      <c r="H174" s="290"/>
      <c r="I174" s="291"/>
      <c r="J174" s="71"/>
      <c r="K174" s="23"/>
      <c r="L174" s="24"/>
      <c r="M174" s="23"/>
      <c r="N174" s="68"/>
      <c r="O174" s="294"/>
      <c r="P174" s="292"/>
      <c r="Q174" s="293"/>
    </row>
    <row r="175" spans="1:17" ht="12.75" customHeight="1" x14ac:dyDescent="0.2">
      <c r="A175" s="276"/>
      <c r="B175" s="295"/>
      <c r="C175" s="313"/>
      <c r="D175" s="296"/>
      <c r="E175" s="298"/>
      <c r="F175" s="298">
        <v>2106</v>
      </c>
      <c r="G175" s="300"/>
      <c r="H175" s="290"/>
      <c r="I175" s="291"/>
      <c r="J175" s="71"/>
      <c r="K175" s="23"/>
      <c r="L175" s="24"/>
      <c r="M175" s="24"/>
      <c r="N175" s="68"/>
      <c r="O175" s="294"/>
      <c r="P175" s="292"/>
      <c r="Q175" s="293"/>
    </row>
    <row r="176" spans="1:17" ht="12.75" customHeight="1" x14ac:dyDescent="0.2">
      <c r="A176" s="276"/>
      <c r="B176" s="295"/>
      <c r="C176" s="313"/>
      <c r="D176" s="296"/>
      <c r="E176" s="299"/>
      <c r="F176" s="299">
        <v>2106</v>
      </c>
      <c r="G176" s="300"/>
      <c r="H176" s="290"/>
      <c r="I176" s="291"/>
      <c r="J176" s="71"/>
      <c r="K176" s="23"/>
      <c r="L176" s="24"/>
      <c r="M176" s="23"/>
      <c r="N176" s="68"/>
      <c r="O176" s="294"/>
      <c r="P176" s="292"/>
      <c r="Q176" s="293"/>
    </row>
    <row r="177" spans="1:17" ht="12.75" customHeight="1" x14ac:dyDescent="0.25">
      <c r="A177" s="276"/>
      <c r="B177" s="295"/>
      <c r="C177" s="301" t="s">
        <v>235</v>
      </c>
      <c r="D177" s="296"/>
      <c r="E177" s="336"/>
      <c r="F177" s="319"/>
      <c r="G177" s="297"/>
      <c r="H177" s="290"/>
      <c r="I177" s="291"/>
      <c r="J177" s="67"/>
      <c r="K177" s="67"/>
      <c r="L177" s="67"/>
      <c r="M177" s="144"/>
      <c r="N177" s="145"/>
      <c r="O177" s="290"/>
      <c r="P177" s="292"/>
      <c r="Q177" s="294"/>
    </row>
    <row r="178" spans="1:17" ht="12.75" customHeight="1" x14ac:dyDescent="0.25">
      <c r="A178" s="276"/>
      <c r="B178" s="295"/>
      <c r="C178" s="313"/>
      <c r="D178" s="296"/>
      <c r="E178" s="337"/>
      <c r="F178" s="320"/>
      <c r="G178" s="298"/>
      <c r="H178" s="290"/>
      <c r="I178" s="291"/>
      <c r="J178" s="67"/>
      <c r="K178" s="67"/>
      <c r="L178" s="23"/>
      <c r="M178" s="146"/>
      <c r="N178" s="145"/>
      <c r="O178" s="290"/>
      <c r="P178" s="292"/>
      <c r="Q178" s="294"/>
    </row>
    <row r="179" spans="1:17" ht="12.75" customHeight="1" x14ac:dyDescent="0.25">
      <c r="A179" s="276"/>
      <c r="B179" s="295"/>
      <c r="C179" s="313"/>
      <c r="D179" s="296"/>
      <c r="E179" s="337"/>
      <c r="F179" s="320"/>
      <c r="G179" s="298"/>
      <c r="H179" s="290"/>
      <c r="I179" s="291"/>
      <c r="J179" s="67"/>
      <c r="K179" s="67"/>
      <c r="L179" s="24"/>
      <c r="M179" s="146"/>
      <c r="N179" s="145"/>
      <c r="O179" s="290"/>
      <c r="P179" s="292"/>
      <c r="Q179" s="294"/>
    </row>
    <row r="180" spans="1:17" ht="12.75" customHeight="1" x14ac:dyDescent="0.2">
      <c r="A180" s="276"/>
      <c r="B180" s="295"/>
      <c r="C180" s="313"/>
      <c r="D180" s="296"/>
      <c r="E180" s="338"/>
      <c r="F180" s="321"/>
      <c r="G180" s="299"/>
      <c r="H180" s="290"/>
      <c r="I180" s="291"/>
      <c r="J180" s="71"/>
      <c r="K180" s="67"/>
      <c r="L180" s="67"/>
      <c r="M180" s="23"/>
      <c r="N180" s="145"/>
      <c r="O180" s="290"/>
      <c r="P180" s="292"/>
      <c r="Q180" s="294"/>
    </row>
    <row r="181" spans="1:17" ht="12.75" customHeight="1" x14ac:dyDescent="0.25">
      <c r="A181" s="276">
        <v>40</v>
      </c>
      <c r="B181" s="281" t="s">
        <v>107</v>
      </c>
      <c r="C181" s="280" t="s">
        <v>139</v>
      </c>
      <c r="D181" s="296" t="s">
        <v>103</v>
      </c>
      <c r="E181" s="297">
        <v>6.6</v>
      </c>
      <c r="F181" s="319">
        <v>0.186</v>
      </c>
      <c r="G181" s="297">
        <v>2.1999999999999999E-2</v>
      </c>
      <c r="H181" s="290">
        <f t="shared" ref="H181" si="161">+F181*1840.28/1000</f>
        <v>0.34229208</v>
      </c>
      <c r="I181" s="291">
        <f t="shared" ref="I181" si="162">+G181*2370.76/1000</f>
        <v>5.2156719999999997E-2</v>
      </c>
      <c r="J181" s="71"/>
      <c r="K181" s="23"/>
      <c r="L181" s="147"/>
      <c r="M181" s="148"/>
      <c r="N181" s="145"/>
      <c r="O181" s="290">
        <f t="shared" ref="O181" si="163">+N181+N182+N183+N184</f>
        <v>0</v>
      </c>
      <c r="P181" s="292">
        <f t="shared" ref="P181" si="164">+H181+I181+O181</f>
        <v>0.39444879999999999</v>
      </c>
      <c r="Q181" s="294">
        <f t="shared" ref="Q181" si="165">+E181*P181</f>
        <v>2.6033620799999997</v>
      </c>
    </row>
    <row r="182" spans="1:17" ht="12.75" customHeight="1" x14ac:dyDescent="0.2">
      <c r="A182" s="276"/>
      <c r="B182" s="282"/>
      <c r="C182" s="280"/>
      <c r="D182" s="296"/>
      <c r="E182" s="298"/>
      <c r="F182" s="320"/>
      <c r="G182" s="298"/>
      <c r="H182" s="290"/>
      <c r="I182" s="291"/>
      <c r="J182" s="71"/>
      <c r="K182" s="170"/>
      <c r="L182" s="23"/>
      <c r="M182" s="23"/>
      <c r="N182" s="145"/>
      <c r="O182" s="290"/>
      <c r="P182" s="292"/>
      <c r="Q182" s="294"/>
    </row>
    <row r="183" spans="1:17" ht="12.75" customHeight="1" x14ac:dyDescent="0.2">
      <c r="A183" s="276"/>
      <c r="B183" s="282"/>
      <c r="C183" s="280"/>
      <c r="D183" s="296"/>
      <c r="E183" s="298"/>
      <c r="F183" s="320"/>
      <c r="G183" s="298"/>
      <c r="H183" s="290"/>
      <c r="I183" s="291"/>
      <c r="J183" s="71"/>
      <c r="K183" s="23"/>
      <c r="L183" s="23"/>
      <c r="M183" s="24"/>
      <c r="N183" s="145"/>
      <c r="O183" s="290"/>
      <c r="P183" s="292"/>
      <c r="Q183" s="294"/>
    </row>
    <row r="184" spans="1:17" ht="12.75" customHeight="1" x14ac:dyDescent="0.2">
      <c r="A184" s="276"/>
      <c r="B184" s="283"/>
      <c r="C184" s="280"/>
      <c r="D184" s="296"/>
      <c r="E184" s="299"/>
      <c r="F184" s="321"/>
      <c r="G184" s="299"/>
      <c r="H184" s="290"/>
      <c r="I184" s="291"/>
      <c r="J184" s="71"/>
      <c r="K184" s="23"/>
      <c r="L184" s="23"/>
      <c r="M184" s="23"/>
      <c r="N184" s="145"/>
      <c r="O184" s="290"/>
      <c r="P184" s="292"/>
      <c r="Q184" s="294"/>
    </row>
    <row r="185" spans="1:17" ht="12.75" customHeight="1" x14ac:dyDescent="0.25">
      <c r="A185" s="276">
        <v>41</v>
      </c>
      <c r="B185" s="295" t="s">
        <v>238</v>
      </c>
      <c r="C185" s="280" t="s">
        <v>239</v>
      </c>
      <c r="D185" s="296" t="s">
        <v>103</v>
      </c>
      <c r="E185" s="297">
        <v>9.6</v>
      </c>
      <c r="F185" s="297">
        <v>0.34399999999999997</v>
      </c>
      <c r="G185" s="300">
        <v>0.05</v>
      </c>
      <c r="H185" s="290">
        <f t="shared" ref="H185" si="166">+F185*1864.96/1000</f>
        <v>0.64154624000000005</v>
      </c>
      <c r="I185" s="291">
        <f t="shared" ref="I185" si="167">+G185*2370.76/1000</f>
        <v>0.118538</v>
      </c>
      <c r="J185" s="149"/>
      <c r="K185" s="149"/>
      <c r="L185" s="150"/>
      <c r="M185" s="163"/>
      <c r="N185" s="68"/>
      <c r="O185" s="294">
        <f t="shared" ref="O185:O189" si="168">+N185+N186+N187+N188</f>
        <v>0</v>
      </c>
      <c r="P185" s="292">
        <f t="shared" si="91"/>
        <v>0.76008424000000008</v>
      </c>
      <c r="Q185" s="294">
        <f t="shared" ref="Q185" si="169">+E185*P185</f>
        <v>7.296808704</v>
      </c>
    </row>
    <row r="186" spans="1:17" ht="12.75" customHeight="1" x14ac:dyDescent="0.2">
      <c r="A186" s="276"/>
      <c r="B186" s="295"/>
      <c r="C186" s="280"/>
      <c r="D186" s="296"/>
      <c r="E186" s="298"/>
      <c r="F186" s="298">
        <v>2106</v>
      </c>
      <c r="G186" s="300"/>
      <c r="H186" s="290"/>
      <c r="I186" s="291"/>
      <c r="J186" s="71"/>
      <c r="K186" s="23"/>
      <c r="L186" s="24"/>
      <c r="M186" s="23"/>
      <c r="N186" s="68"/>
      <c r="O186" s="294"/>
      <c r="P186" s="292"/>
      <c r="Q186" s="294"/>
    </row>
    <row r="187" spans="1:17" ht="12.75" customHeight="1" x14ac:dyDescent="0.2">
      <c r="A187" s="276"/>
      <c r="B187" s="295"/>
      <c r="C187" s="280"/>
      <c r="D187" s="296"/>
      <c r="E187" s="298"/>
      <c r="F187" s="298">
        <v>2106</v>
      </c>
      <c r="G187" s="300"/>
      <c r="H187" s="290"/>
      <c r="I187" s="291"/>
      <c r="J187" s="71"/>
      <c r="K187" s="23"/>
      <c r="L187" s="24"/>
      <c r="M187" s="24"/>
      <c r="N187" s="68"/>
      <c r="O187" s="294"/>
      <c r="P187" s="292"/>
      <c r="Q187" s="294"/>
    </row>
    <row r="188" spans="1:17" ht="12.75" customHeight="1" x14ac:dyDescent="0.2">
      <c r="A188" s="276"/>
      <c r="B188" s="295"/>
      <c r="C188" s="280"/>
      <c r="D188" s="296"/>
      <c r="E188" s="299"/>
      <c r="F188" s="299">
        <v>2106</v>
      </c>
      <c r="G188" s="300"/>
      <c r="H188" s="290"/>
      <c r="I188" s="291"/>
      <c r="J188" s="71"/>
      <c r="K188" s="23"/>
      <c r="L188" s="24"/>
      <c r="M188" s="23"/>
      <c r="N188" s="68"/>
      <c r="O188" s="294"/>
      <c r="P188" s="292"/>
      <c r="Q188" s="294"/>
    </row>
    <row r="189" spans="1:17" ht="12.75" customHeight="1" x14ac:dyDescent="0.25">
      <c r="A189" s="276">
        <v>42</v>
      </c>
      <c r="B189" s="277" t="s">
        <v>106</v>
      </c>
      <c r="C189" s="280" t="s">
        <v>183</v>
      </c>
      <c r="D189" s="296" t="s">
        <v>103</v>
      </c>
      <c r="E189" s="297">
        <v>6.6</v>
      </c>
      <c r="F189" s="319">
        <v>0.128</v>
      </c>
      <c r="G189" s="339">
        <v>3.9199999999999999E-2</v>
      </c>
      <c r="H189" s="290">
        <f t="shared" ref="H189" si="170">+F189*1864.96/1000</f>
        <v>0.23871488000000002</v>
      </c>
      <c r="I189" s="291">
        <f t="shared" ref="I189" si="171">+G189*2370.76/1000</f>
        <v>9.2933792000000015E-2</v>
      </c>
      <c r="J189" s="71"/>
      <c r="K189" s="23"/>
      <c r="L189" s="69"/>
      <c r="M189" s="181"/>
      <c r="N189" s="68"/>
      <c r="O189" s="294">
        <f t="shared" si="168"/>
        <v>0</v>
      </c>
      <c r="P189" s="292">
        <f t="shared" si="91"/>
        <v>0.33164867200000003</v>
      </c>
      <c r="Q189" s="294">
        <f t="shared" ref="Q189:Q209" si="172">+E189*P189</f>
        <v>2.1888812352000002</v>
      </c>
    </row>
    <row r="190" spans="1:17" ht="12.75" customHeight="1" x14ac:dyDescent="0.2">
      <c r="A190" s="276"/>
      <c r="B190" s="278"/>
      <c r="C190" s="280"/>
      <c r="D190" s="296"/>
      <c r="E190" s="298"/>
      <c r="F190" s="320"/>
      <c r="G190" s="340"/>
      <c r="H190" s="290"/>
      <c r="I190" s="291"/>
      <c r="J190" s="71"/>
      <c r="K190" s="23"/>
      <c r="L190" s="24"/>
      <c r="M190" s="23"/>
      <c r="N190" s="68"/>
      <c r="O190" s="294"/>
      <c r="P190" s="292"/>
      <c r="Q190" s="294"/>
    </row>
    <row r="191" spans="1:17" ht="12.75" customHeight="1" x14ac:dyDescent="0.2">
      <c r="A191" s="276"/>
      <c r="B191" s="278"/>
      <c r="C191" s="280"/>
      <c r="D191" s="296"/>
      <c r="E191" s="298"/>
      <c r="F191" s="320"/>
      <c r="G191" s="340"/>
      <c r="H191" s="290"/>
      <c r="I191" s="291"/>
      <c r="J191" s="71"/>
      <c r="K191" s="23"/>
      <c r="L191" s="24"/>
      <c r="M191" s="24"/>
      <c r="N191" s="68"/>
      <c r="O191" s="294"/>
      <c r="P191" s="292"/>
      <c r="Q191" s="294"/>
    </row>
    <row r="192" spans="1:17" ht="12.75" customHeight="1" x14ac:dyDescent="0.2">
      <c r="A192" s="276"/>
      <c r="B192" s="279"/>
      <c r="C192" s="280"/>
      <c r="D192" s="296"/>
      <c r="E192" s="299"/>
      <c r="F192" s="321"/>
      <c r="G192" s="341"/>
      <c r="H192" s="290"/>
      <c r="I192" s="291"/>
      <c r="J192" s="71"/>
      <c r="K192" s="23"/>
      <c r="L192" s="24"/>
      <c r="M192" s="23"/>
      <c r="N192" s="68"/>
      <c r="O192" s="294"/>
      <c r="P192" s="292"/>
      <c r="Q192" s="294"/>
    </row>
    <row r="193" spans="1:17" ht="12.75" customHeight="1" x14ac:dyDescent="0.25">
      <c r="A193" s="276">
        <v>43</v>
      </c>
      <c r="B193" s="333" t="s">
        <v>240</v>
      </c>
      <c r="C193" s="330" t="s">
        <v>241</v>
      </c>
      <c r="D193" s="296" t="s">
        <v>103</v>
      </c>
      <c r="E193" s="297">
        <v>24.5</v>
      </c>
      <c r="F193" s="297">
        <v>0.16700000000000001</v>
      </c>
      <c r="G193" s="302">
        <v>5.0000000000000001E-3</v>
      </c>
      <c r="H193" s="290">
        <f t="shared" ref="H193" si="173">+F193*1864.96/1000</f>
        <v>0.31144832</v>
      </c>
      <c r="I193" s="291">
        <f t="shared" ref="I193" si="174">+G193*2370.76/1000</f>
        <v>1.1853800000000001E-2</v>
      </c>
      <c r="J193" s="71"/>
      <c r="K193" s="67"/>
      <c r="L193" s="69"/>
      <c r="M193" s="162"/>
      <c r="N193" s="68"/>
      <c r="O193" s="339">
        <f t="shared" ref="O193" si="175">+N193+N194+N195+N196</f>
        <v>0</v>
      </c>
      <c r="P193" s="292">
        <f t="shared" si="91"/>
        <v>0.32330212000000003</v>
      </c>
      <c r="Q193" s="294">
        <f t="shared" si="172"/>
        <v>7.9209019400000003</v>
      </c>
    </row>
    <row r="194" spans="1:17" ht="12.75" customHeight="1" x14ac:dyDescent="0.2">
      <c r="A194" s="276"/>
      <c r="B194" s="334"/>
      <c r="C194" s="331"/>
      <c r="D194" s="296"/>
      <c r="E194" s="298"/>
      <c r="F194" s="298"/>
      <c r="G194" s="303"/>
      <c r="H194" s="290"/>
      <c r="I194" s="291"/>
      <c r="J194" s="71"/>
      <c r="K194" s="23"/>
      <c r="L194" s="24"/>
      <c r="M194" s="23"/>
      <c r="N194" s="68"/>
      <c r="O194" s="340"/>
      <c r="P194" s="292"/>
      <c r="Q194" s="294"/>
    </row>
    <row r="195" spans="1:17" ht="12.75" customHeight="1" x14ac:dyDescent="0.2">
      <c r="A195" s="276"/>
      <c r="B195" s="334"/>
      <c r="C195" s="331"/>
      <c r="D195" s="296"/>
      <c r="E195" s="298"/>
      <c r="F195" s="298"/>
      <c r="G195" s="303"/>
      <c r="H195" s="290"/>
      <c r="I195" s="291"/>
      <c r="J195" s="71"/>
      <c r="K195" s="23"/>
      <c r="L195" s="24"/>
      <c r="M195" s="24"/>
      <c r="N195" s="68"/>
      <c r="O195" s="340"/>
      <c r="P195" s="292"/>
      <c r="Q195" s="294"/>
    </row>
    <row r="196" spans="1:17" ht="12.75" customHeight="1" x14ac:dyDescent="0.2">
      <c r="A196" s="276"/>
      <c r="B196" s="335"/>
      <c r="C196" s="332"/>
      <c r="D196" s="296"/>
      <c r="E196" s="299"/>
      <c r="F196" s="299"/>
      <c r="G196" s="304"/>
      <c r="H196" s="290"/>
      <c r="I196" s="291"/>
      <c r="J196" s="71"/>
      <c r="K196" s="23"/>
      <c r="L196" s="24"/>
      <c r="M196" s="23"/>
      <c r="N196" s="68"/>
      <c r="O196" s="341"/>
      <c r="P196" s="292"/>
      <c r="Q196" s="294"/>
    </row>
    <row r="197" spans="1:17" ht="12.75" customHeight="1" x14ac:dyDescent="0.25">
      <c r="A197" s="276">
        <v>44</v>
      </c>
      <c r="B197" s="280" t="s">
        <v>196</v>
      </c>
      <c r="C197" s="280" t="s">
        <v>242</v>
      </c>
      <c r="D197" s="296" t="s">
        <v>102</v>
      </c>
      <c r="E197" s="297">
        <v>2</v>
      </c>
      <c r="F197" s="297">
        <v>0.30199999999999999</v>
      </c>
      <c r="G197" s="302">
        <v>3.0000000000000001E-3</v>
      </c>
      <c r="H197" s="290">
        <f t="shared" ref="H197" si="176">+F197*1864.96/1000</f>
        <v>0.56321792000000004</v>
      </c>
      <c r="I197" s="291">
        <f t="shared" ref="I197" si="177">+G197*2370.76/1000</f>
        <v>7.1122800000000012E-3</v>
      </c>
      <c r="J197" s="71"/>
      <c r="K197" s="67"/>
      <c r="L197" s="69"/>
      <c r="M197" s="162"/>
      <c r="N197" s="68"/>
      <c r="O197" s="339">
        <f t="shared" ref="O197:O257" si="178">+N197+N198+N199+N200</f>
        <v>0</v>
      </c>
      <c r="P197" s="292">
        <f t="shared" si="91"/>
        <v>0.57033020000000001</v>
      </c>
      <c r="Q197" s="294">
        <f t="shared" si="172"/>
        <v>1.1406604</v>
      </c>
    </row>
    <row r="198" spans="1:17" ht="12.75" customHeight="1" x14ac:dyDescent="0.2">
      <c r="A198" s="276"/>
      <c r="B198" s="280"/>
      <c r="C198" s="280"/>
      <c r="D198" s="296"/>
      <c r="E198" s="298"/>
      <c r="F198" s="298"/>
      <c r="G198" s="303"/>
      <c r="H198" s="290"/>
      <c r="I198" s="291"/>
      <c r="J198" s="71"/>
      <c r="K198" s="23"/>
      <c r="L198" s="24"/>
      <c r="M198" s="23"/>
      <c r="N198" s="68"/>
      <c r="O198" s="340"/>
      <c r="P198" s="292"/>
      <c r="Q198" s="294"/>
    </row>
    <row r="199" spans="1:17" ht="12.75" customHeight="1" x14ac:dyDescent="0.2">
      <c r="A199" s="276"/>
      <c r="B199" s="280"/>
      <c r="C199" s="280"/>
      <c r="D199" s="296"/>
      <c r="E199" s="298"/>
      <c r="F199" s="298"/>
      <c r="G199" s="303"/>
      <c r="H199" s="290"/>
      <c r="I199" s="291"/>
      <c r="J199" s="71"/>
      <c r="K199" s="23"/>
      <c r="L199" s="24"/>
      <c r="M199" s="24"/>
      <c r="N199" s="68"/>
      <c r="O199" s="340"/>
      <c r="P199" s="292"/>
      <c r="Q199" s="294"/>
    </row>
    <row r="200" spans="1:17" ht="12.75" customHeight="1" x14ac:dyDescent="0.2">
      <c r="A200" s="276"/>
      <c r="B200" s="280"/>
      <c r="C200" s="280"/>
      <c r="D200" s="296"/>
      <c r="E200" s="299"/>
      <c r="F200" s="299"/>
      <c r="G200" s="304"/>
      <c r="H200" s="290"/>
      <c r="I200" s="291"/>
      <c r="J200" s="71"/>
      <c r="K200" s="23"/>
      <c r="L200" s="24"/>
      <c r="M200" s="23"/>
      <c r="N200" s="68"/>
      <c r="O200" s="341"/>
      <c r="P200" s="292"/>
      <c r="Q200" s="294"/>
    </row>
    <row r="201" spans="1:17" ht="12.75" customHeight="1" x14ac:dyDescent="0.25">
      <c r="A201" s="276">
        <v>45</v>
      </c>
      <c r="B201" s="295" t="s">
        <v>201</v>
      </c>
      <c r="C201" s="280" t="s">
        <v>202</v>
      </c>
      <c r="D201" s="296" t="s">
        <v>102</v>
      </c>
      <c r="E201" s="336">
        <v>1</v>
      </c>
      <c r="F201" s="319">
        <v>0.24199999999999999</v>
      </c>
      <c r="G201" s="297">
        <v>4.0000000000000001E-3</v>
      </c>
      <c r="H201" s="290">
        <f t="shared" ref="H201" si="179">+F201*1840.28/1000</f>
        <v>0.44534775999999998</v>
      </c>
      <c r="I201" s="291">
        <f t="shared" ref="I201" si="180">+G201*2370.76/1000</f>
        <v>9.4830400000000016E-3</v>
      </c>
      <c r="J201" s="67"/>
      <c r="K201" s="67"/>
      <c r="L201" s="67"/>
      <c r="M201" s="144"/>
      <c r="N201" s="145"/>
      <c r="O201" s="290">
        <f t="shared" ref="O201" si="181">+N201+N202+N203+N204</f>
        <v>0</v>
      </c>
      <c r="P201" s="292">
        <f t="shared" ref="P201" si="182">+H201+I201+O201</f>
        <v>0.45483079999999998</v>
      </c>
      <c r="Q201" s="294">
        <f t="shared" ref="Q201" si="183">+E201*P201</f>
        <v>0.45483079999999998</v>
      </c>
    </row>
    <row r="202" spans="1:17" ht="12.75" customHeight="1" x14ac:dyDescent="0.25">
      <c r="A202" s="276"/>
      <c r="B202" s="295"/>
      <c r="C202" s="280"/>
      <c r="D202" s="296"/>
      <c r="E202" s="337"/>
      <c r="F202" s="320"/>
      <c r="G202" s="298"/>
      <c r="H202" s="290"/>
      <c r="I202" s="291"/>
      <c r="J202" s="67"/>
      <c r="K202" s="67"/>
      <c r="L202" s="23"/>
      <c r="M202" s="146"/>
      <c r="N202" s="145"/>
      <c r="O202" s="290"/>
      <c r="P202" s="292"/>
      <c r="Q202" s="294"/>
    </row>
    <row r="203" spans="1:17" ht="12.75" customHeight="1" x14ac:dyDescent="0.25">
      <c r="A203" s="276"/>
      <c r="B203" s="295"/>
      <c r="C203" s="280"/>
      <c r="D203" s="296"/>
      <c r="E203" s="337"/>
      <c r="F203" s="320"/>
      <c r="G203" s="298"/>
      <c r="H203" s="290"/>
      <c r="I203" s="291"/>
      <c r="J203" s="67"/>
      <c r="K203" s="67"/>
      <c r="L203" s="24"/>
      <c r="M203" s="146"/>
      <c r="N203" s="145"/>
      <c r="O203" s="290"/>
      <c r="P203" s="292"/>
      <c r="Q203" s="294"/>
    </row>
    <row r="204" spans="1:17" ht="12.75" customHeight="1" x14ac:dyDescent="0.2">
      <c r="A204" s="276"/>
      <c r="B204" s="295"/>
      <c r="C204" s="280"/>
      <c r="D204" s="296"/>
      <c r="E204" s="338"/>
      <c r="F204" s="321"/>
      <c r="G204" s="299"/>
      <c r="H204" s="290"/>
      <c r="I204" s="291"/>
      <c r="J204" s="71"/>
      <c r="K204" s="67"/>
      <c r="L204" s="67"/>
      <c r="M204" s="23"/>
      <c r="N204" s="145"/>
      <c r="O204" s="290"/>
      <c r="P204" s="292"/>
      <c r="Q204" s="294"/>
    </row>
    <row r="205" spans="1:17" ht="12.75" customHeight="1" x14ac:dyDescent="0.2">
      <c r="A205" s="276">
        <v>46</v>
      </c>
      <c r="B205" s="295" t="s">
        <v>243</v>
      </c>
      <c r="C205" s="280" t="s">
        <v>244</v>
      </c>
      <c r="D205" s="296" t="s">
        <v>103</v>
      </c>
      <c r="E205" s="297">
        <v>6.6</v>
      </c>
      <c r="F205" s="297">
        <v>0.14000000000000001</v>
      </c>
      <c r="G205" s="300">
        <v>0.01</v>
      </c>
      <c r="H205" s="290">
        <f t="shared" ref="H205" si="184">+F205*1864.96/1000</f>
        <v>0.2610944</v>
      </c>
      <c r="I205" s="291">
        <f t="shared" ref="I205" si="185">+G205*2370.76/1000</f>
        <v>2.3707600000000002E-2</v>
      </c>
      <c r="J205" s="71" t="s">
        <v>105</v>
      </c>
      <c r="K205" s="23" t="s">
        <v>101</v>
      </c>
      <c r="L205" s="24">
        <v>3.0599999999999999E-2</v>
      </c>
      <c r="M205" s="23">
        <v>26.4</v>
      </c>
      <c r="N205" s="68">
        <f t="shared" ref="N205" si="186">+L205*M205*1.05*1.02*1.0572</f>
        <v>0.91468588780799975</v>
      </c>
      <c r="O205" s="339">
        <f t="shared" si="178"/>
        <v>0.91468588780799975</v>
      </c>
      <c r="P205" s="292">
        <f t="shared" ref="P205:P257" si="187">+H205+I205+O205</f>
        <v>1.1994878878079998</v>
      </c>
      <c r="Q205" s="294">
        <f t="shared" si="172"/>
        <v>7.9166200595327982</v>
      </c>
    </row>
    <row r="206" spans="1:17" ht="12.75" customHeight="1" x14ac:dyDescent="0.2">
      <c r="A206" s="276"/>
      <c r="B206" s="295"/>
      <c r="C206" s="280"/>
      <c r="D206" s="296"/>
      <c r="E206" s="298"/>
      <c r="F206" s="298">
        <v>2106</v>
      </c>
      <c r="G206" s="300"/>
      <c r="H206" s="290"/>
      <c r="I206" s="291"/>
      <c r="J206" s="71"/>
      <c r="K206" s="23"/>
      <c r="L206" s="24"/>
      <c r="M206" s="23"/>
      <c r="N206" s="68"/>
      <c r="O206" s="340"/>
      <c r="P206" s="292"/>
      <c r="Q206" s="294"/>
    </row>
    <row r="207" spans="1:17" ht="12.75" customHeight="1" x14ac:dyDescent="0.2">
      <c r="A207" s="276"/>
      <c r="B207" s="295"/>
      <c r="C207" s="280"/>
      <c r="D207" s="296"/>
      <c r="E207" s="298"/>
      <c r="F207" s="298">
        <v>2106</v>
      </c>
      <c r="G207" s="300"/>
      <c r="H207" s="290"/>
      <c r="I207" s="291"/>
      <c r="J207" s="71"/>
      <c r="K207" s="23"/>
      <c r="L207" s="24"/>
      <c r="M207" s="24"/>
      <c r="N207" s="68"/>
      <c r="O207" s="340"/>
      <c r="P207" s="292"/>
      <c r="Q207" s="294"/>
    </row>
    <row r="208" spans="1:17" ht="12.75" customHeight="1" x14ac:dyDescent="0.2">
      <c r="A208" s="276"/>
      <c r="B208" s="295"/>
      <c r="C208" s="280"/>
      <c r="D208" s="296"/>
      <c r="E208" s="299"/>
      <c r="F208" s="299">
        <v>2106</v>
      </c>
      <c r="G208" s="300"/>
      <c r="H208" s="290"/>
      <c r="I208" s="291"/>
      <c r="J208" s="71"/>
      <c r="K208" s="23"/>
      <c r="L208" s="24"/>
      <c r="M208" s="23"/>
      <c r="N208" s="68"/>
      <c r="O208" s="341"/>
      <c r="P208" s="292"/>
      <c r="Q208" s="294"/>
    </row>
    <row r="209" spans="1:17" ht="12.75" customHeight="1" x14ac:dyDescent="0.2">
      <c r="A209" s="276">
        <v>47</v>
      </c>
      <c r="B209" s="280" t="s">
        <v>127</v>
      </c>
      <c r="C209" s="280" t="s">
        <v>245</v>
      </c>
      <c r="D209" s="296" t="s">
        <v>121</v>
      </c>
      <c r="E209" s="297">
        <v>6.6</v>
      </c>
      <c r="F209" s="297">
        <v>0.51</v>
      </c>
      <c r="G209" s="302">
        <v>0.05</v>
      </c>
      <c r="H209" s="290">
        <f t="shared" ref="H209" si="188">+F209*1864.96/1000</f>
        <v>0.95112960000000002</v>
      </c>
      <c r="I209" s="291">
        <f t="shared" ref="I209" si="189">+G209*2370.76/1000</f>
        <v>0.118538</v>
      </c>
      <c r="J209" s="71" t="s">
        <v>129</v>
      </c>
      <c r="K209" s="67" t="s">
        <v>122</v>
      </c>
      <c r="L209" s="69">
        <v>1.02</v>
      </c>
      <c r="M209" s="167">
        <v>3.2500000000000004</v>
      </c>
      <c r="N209" s="68">
        <f t="shared" ref="N209:N210" si="190">+L209*M209*1.05*1.02*1.0572</f>
        <v>3.7534458780000004</v>
      </c>
      <c r="O209" s="339">
        <f t="shared" si="178"/>
        <v>4.4200306916640004</v>
      </c>
      <c r="P209" s="292">
        <f t="shared" si="187"/>
        <v>5.4896982916640003</v>
      </c>
      <c r="Q209" s="294">
        <f t="shared" si="172"/>
        <v>36.2320087249824</v>
      </c>
    </row>
    <row r="210" spans="1:17" ht="12.75" customHeight="1" x14ac:dyDescent="0.2">
      <c r="A210" s="276"/>
      <c r="B210" s="280"/>
      <c r="C210" s="280"/>
      <c r="D210" s="296"/>
      <c r="E210" s="298"/>
      <c r="F210" s="298"/>
      <c r="G210" s="303"/>
      <c r="H210" s="290"/>
      <c r="I210" s="291"/>
      <c r="J210" s="71" t="s">
        <v>105</v>
      </c>
      <c r="K210" s="23" t="s">
        <v>101</v>
      </c>
      <c r="L210" s="24">
        <v>2.23E-2</v>
      </c>
      <c r="M210" s="23">
        <v>26.4</v>
      </c>
      <c r="N210" s="68">
        <f t="shared" si="190"/>
        <v>0.66658481366400002</v>
      </c>
      <c r="O210" s="340"/>
      <c r="P210" s="292"/>
      <c r="Q210" s="294"/>
    </row>
    <row r="211" spans="1:17" ht="12.75" customHeight="1" x14ac:dyDescent="0.2">
      <c r="A211" s="276"/>
      <c r="B211" s="280"/>
      <c r="C211" s="280"/>
      <c r="D211" s="296"/>
      <c r="E211" s="298"/>
      <c r="F211" s="298"/>
      <c r="G211" s="303"/>
      <c r="H211" s="290"/>
      <c r="I211" s="291"/>
      <c r="J211" s="71"/>
      <c r="K211" s="23"/>
      <c r="L211" s="24"/>
      <c r="M211" s="24"/>
      <c r="N211" s="68"/>
      <c r="O211" s="340"/>
      <c r="P211" s="292"/>
      <c r="Q211" s="294"/>
    </row>
    <row r="212" spans="1:17" ht="12.75" customHeight="1" x14ac:dyDescent="0.2">
      <c r="A212" s="276"/>
      <c r="B212" s="280"/>
      <c r="C212" s="280"/>
      <c r="D212" s="296"/>
      <c r="E212" s="299"/>
      <c r="F212" s="299"/>
      <c r="G212" s="304"/>
      <c r="H212" s="290"/>
      <c r="I212" s="291"/>
      <c r="J212" s="71"/>
      <c r="K212" s="23"/>
      <c r="L212" s="24"/>
      <c r="M212" s="23"/>
      <c r="N212" s="68"/>
      <c r="O212" s="341"/>
      <c r="P212" s="292"/>
      <c r="Q212" s="294"/>
    </row>
    <row r="213" spans="1:17" ht="12.75" customHeight="1" x14ac:dyDescent="0.2">
      <c r="A213" s="276">
        <v>48</v>
      </c>
      <c r="B213" s="295" t="s">
        <v>118</v>
      </c>
      <c r="C213" s="314" t="s">
        <v>246</v>
      </c>
      <c r="D213" s="315" t="s">
        <v>102</v>
      </c>
      <c r="E213" s="343">
        <v>2</v>
      </c>
      <c r="F213" s="315">
        <v>1.49</v>
      </c>
      <c r="G213" s="316">
        <v>0.13</v>
      </c>
      <c r="H213" s="290">
        <f t="shared" ref="H213" si="191">+F213*1840.28/1000</f>
        <v>2.7420171999999998</v>
      </c>
      <c r="I213" s="291">
        <f t="shared" ref="I213" si="192">+G213*2370.76/1000</f>
        <v>0.30819880000000005</v>
      </c>
      <c r="J213" s="149" t="s">
        <v>114</v>
      </c>
      <c r="K213" s="149" t="s">
        <v>102</v>
      </c>
      <c r="L213" s="150">
        <v>1</v>
      </c>
      <c r="M213" s="180">
        <v>19.694444444444439</v>
      </c>
      <c r="N213" s="68">
        <f t="shared" ref="N213" si="193">+L213*M213*1.05*1.02*1.0572</f>
        <v>22.299255299999999</v>
      </c>
      <c r="O213" s="300">
        <f>+N213+N214+N215+N216</f>
        <v>22.299255299999999</v>
      </c>
      <c r="P213" s="292">
        <f t="shared" ref="P213" si="194">+H213+I213+O213</f>
        <v>25.349471299999998</v>
      </c>
      <c r="Q213" s="294">
        <f t="shared" ref="Q213" si="195">+E213*P213</f>
        <v>50.698942599999995</v>
      </c>
    </row>
    <row r="214" spans="1:17" ht="12.75" customHeight="1" x14ac:dyDescent="0.2">
      <c r="A214" s="276"/>
      <c r="B214" s="295"/>
      <c r="C214" s="314"/>
      <c r="D214" s="315"/>
      <c r="E214" s="343"/>
      <c r="F214" s="315"/>
      <c r="G214" s="316"/>
      <c r="H214" s="290"/>
      <c r="I214" s="291"/>
      <c r="J214" s="149"/>
      <c r="K214" s="149"/>
      <c r="L214" s="150"/>
      <c r="M214" s="160"/>
      <c r="N214" s="160"/>
      <c r="O214" s="300"/>
      <c r="P214" s="292"/>
      <c r="Q214" s="294"/>
    </row>
    <row r="215" spans="1:17" ht="12.75" customHeight="1" x14ac:dyDescent="0.2">
      <c r="A215" s="276"/>
      <c r="B215" s="295"/>
      <c r="C215" s="314"/>
      <c r="D215" s="315"/>
      <c r="E215" s="343"/>
      <c r="F215" s="315"/>
      <c r="G215" s="316"/>
      <c r="H215" s="290"/>
      <c r="I215" s="291"/>
      <c r="J215" s="149"/>
      <c r="K215" s="149"/>
      <c r="L215" s="177"/>
      <c r="M215" s="178"/>
      <c r="N215" s="179"/>
      <c r="O215" s="300"/>
      <c r="P215" s="292"/>
      <c r="Q215" s="294"/>
    </row>
    <row r="216" spans="1:17" ht="12.75" customHeight="1" x14ac:dyDescent="0.2">
      <c r="A216" s="276"/>
      <c r="B216" s="295"/>
      <c r="C216" s="314"/>
      <c r="D216" s="315"/>
      <c r="E216" s="343"/>
      <c r="F216" s="315"/>
      <c r="G216" s="316"/>
      <c r="H216" s="290"/>
      <c r="I216" s="291"/>
      <c r="J216" s="149"/>
      <c r="K216" s="149"/>
      <c r="L216" s="177"/>
      <c r="M216" s="178"/>
      <c r="N216" s="179"/>
      <c r="O216" s="300"/>
      <c r="P216" s="292"/>
      <c r="Q216" s="294"/>
    </row>
    <row r="217" spans="1:17" ht="12.75" customHeight="1" x14ac:dyDescent="0.25">
      <c r="A217" s="276">
        <v>49</v>
      </c>
      <c r="B217" s="295" t="s">
        <v>108</v>
      </c>
      <c r="C217" s="314" t="s">
        <v>151</v>
      </c>
      <c r="D217" s="315" t="s">
        <v>50</v>
      </c>
      <c r="E217" s="343">
        <v>6</v>
      </c>
      <c r="F217" s="315">
        <v>0.37</v>
      </c>
      <c r="G217" s="316">
        <v>0.01</v>
      </c>
      <c r="H217" s="290">
        <f t="shared" ref="H217" si="196">+F217*1840.28/1000</f>
        <v>0.68090359999999994</v>
      </c>
      <c r="I217" s="291">
        <f t="shared" ref="I217" si="197">+G217*2370.76/1000</f>
        <v>2.3707600000000002E-2</v>
      </c>
      <c r="J217" s="149" t="s">
        <v>98</v>
      </c>
      <c r="K217" s="149" t="s">
        <v>50</v>
      </c>
      <c r="L217" s="150">
        <v>1</v>
      </c>
      <c r="M217" s="163">
        <v>0.73333333333333339</v>
      </c>
      <c r="N217" s="68">
        <f t="shared" ref="N217" si="198">+L217*M217*1.05*1.02*1.0572</f>
        <v>0.83032488000000004</v>
      </c>
      <c r="O217" s="300">
        <f>+N217+N218+N219+N220</f>
        <v>0.83032488000000004</v>
      </c>
      <c r="P217" s="292">
        <f t="shared" ref="P217" si="199">+H217+I217+O217</f>
        <v>1.53493608</v>
      </c>
      <c r="Q217" s="294">
        <f t="shared" ref="Q217" si="200">+E217*P217</f>
        <v>9.2096164800000011</v>
      </c>
    </row>
    <row r="218" spans="1:17" ht="12.75" customHeight="1" x14ac:dyDescent="0.2">
      <c r="A218" s="276"/>
      <c r="B218" s="295"/>
      <c r="C218" s="314"/>
      <c r="D218" s="315"/>
      <c r="E218" s="343"/>
      <c r="F218" s="315"/>
      <c r="G218" s="316"/>
      <c r="H218" s="290"/>
      <c r="I218" s="291"/>
      <c r="J218" s="149"/>
      <c r="K218" s="149"/>
      <c r="L218" s="150"/>
      <c r="M218" s="160"/>
      <c r="N218" s="160"/>
      <c r="O218" s="300"/>
      <c r="P218" s="292"/>
      <c r="Q218" s="294"/>
    </row>
    <row r="219" spans="1:17" ht="12.75" customHeight="1" x14ac:dyDescent="0.2">
      <c r="A219" s="276"/>
      <c r="B219" s="295"/>
      <c r="C219" s="314"/>
      <c r="D219" s="315"/>
      <c r="E219" s="343"/>
      <c r="F219" s="315"/>
      <c r="G219" s="316"/>
      <c r="H219" s="290"/>
      <c r="I219" s="291"/>
      <c r="J219" s="149"/>
      <c r="K219" s="149"/>
      <c r="L219" s="177"/>
      <c r="M219" s="178"/>
      <c r="N219" s="179"/>
      <c r="O219" s="300"/>
      <c r="P219" s="292"/>
      <c r="Q219" s="294"/>
    </row>
    <row r="220" spans="1:17" ht="12.75" customHeight="1" x14ac:dyDescent="0.2">
      <c r="A220" s="276"/>
      <c r="B220" s="295"/>
      <c r="C220" s="314"/>
      <c r="D220" s="315"/>
      <c r="E220" s="343"/>
      <c r="F220" s="315"/>
      <c r="G220" s="316"/>
      <c r="H220" s="290"/>
      <c r="I220" s="291"/>
      <c r="J220" s="149"/>
      <c r="K220" s="149"/>
      <c r="L220" s="177"/>
      <c r="M220" s="178"/>
      <c r="N220" s="179"/>
      <c r="O220" s="300"/>
      <c r="P220" s="292"/>
      <c r="Q220" s="294"/>
    </row>
    <row r="221" spans="1:17" ht="12.75" customHeight="1" x14ac:dyDescent="0.2">
      <c r="A221" s="276">
        <v>50</v>
      </c>
      <c r="B221" s="295" t="s">
        <v>110</v>
      </c>
      <c r="C221" s="314" t="s">
        <v>109</v>
      </c>
      <c r="D221" s="315" t="s">
        <v>50</v>
      </c>
      <c r="E221" s="343">
        <v>8</v>
      </c>
      <c r="F221" s="315">
        <v>0.38</v>
      </c>
      <c r="G221" s="316"/>
      <c r="H221" s="290">
        <f t="shared" ref="H221" si="201">+F221*1840.28/1000</f>
        <v>0.69930640000000011</v>
      </c>
      <c r="I221" s="318">
        <f t="shared" ref="I221" si="202">+G221*2370.76/1000</f>
        <v>0</v>
      </c>
      <c r="J221" s="149" t="s">
        <v>98</v>
      </c>
      <c r="K221" s="149" t="s">
        <v>50</v>
      </c>
      <c r="L221" s="150">
        <v>1</v>
      </c>
      <c r="M221" s="160">
        <v>0.30199999999999999</v>
      </c>
      <c r="N221" s="68">
        <f t="shared" ref="N221" si="203">+L221*M221*1.05*1.02*1.0572</f>
        <v>0.34194288239999998</v>
      </c>
      <c r="O221" s="300">
        <f>+N221+N222+N223+N224</f>
        <v>0.34194288239999998</v>
      </c>
      <c r="P221" s="292">
        <f t="shared" ref="P221" si="204">+H221+I221+O221</f>
        <v>1.0412492824000001</v>
      </c>
      <c r="Q221" s="294">
        <f t="shared" ref="Q221" si="205">+E221*P221</f>
        <v>8.3299942592000011</v>
      </c>
    </row>
    <row r="222" spans="1:17" ht="12.75" customHeight="1" x14ac:dyDescent="0.2">
      <c r="A222" s="276"/>
      <c r="B222" s="295"/>
      <c r="C222" s="314"/>
      <c r="D222" s="315"/>
      <c r="E222" s="343"/>
      <c r="F222" s="315"/>
      <c r="G222" s="316"/>
      <c r="H222" s="290"/>
      <c r="I222" s="318"/>
      <c r="J222" s="149"/>
      <c r="K222" s="149"/>
      <c r="L222" s="150"/>
      <c r="M222" s="160"/>
      <c r="N222" s="160"/>
      <c r="O222" s="300"/>
      <c r="P222" s="292"/>
      <c r="Q222" s="294"/>
    </row>
    <row r="223" spans="1:17" ht="12.75" customHeight="1" x14ac:dyDescent="0.2">
      <c r="A223" s="276"/>
      <c r="B223" s="295"/>
      <c r="C223" s="314"/>
      <c r="D223" s="315"/>
      <c r="E223" s="343"/>
      <c r="F223" s="315"/>
      <c r="G223" s="316"/>
      <c r="H223" s="290"/>
      <c r="I223" s="318"/>
      <c r="J223" s="149"/>
      <c r="K223" s="149"/>
      <c r="L223" s="177"/>
      <c r="M223" s="178"/>
      <c r="N223" s="179"/>
      <c r="O223" s="300"/>
      <c r="P223" s="292"/>
      <c r="Q223" s="294"/>
    </row>
    <row r="224" spans="1:17" ht="12.75" customHeight="1" x14ac:dyDescent="0.2">
      <c r="A224" s="276"/>
      <c r="B224" s="295"/>
      <c r="C224" s="314"/>
      <c r="D224" s="315"/>
      <c r="E224" s="343"/>
      <c r="F224" s="315"/>
      <c r="G224" s="316"/>
      <c r="H224" s="290"/>
      <c r="I224" s="318"/>
      <c r="J224" s="149"/>
      <c r="K224" s="149"/>
      <c r="L224" s="177"/>
      <c r="M224" s="178"/>
      <c r="N224" s="179"/>
      <c r="O224" s="300"/>
      <c r="P224" s="292"/>
      <c r="Q224" s="294"/>
    </row>
    <row r="225" spans="1:17" ht="12.75" customHeight="1" x14ac:dyDescent="0.2">
      <c r="A225" s="276">
        <v>51</v>
      </c>
      <c r="B225" s="277" t="s">
        <v>117</v>
      </c>
      <c r="C225" s="280" t="s">
        <v>115</v>
      </c>
      <c r="D225" s="322" t="s">
        <v>102</v>
      </c>
      <c r="E225" s="342">
        <v>1</v>
      </c>
      <c r="F225" s="297">
        <v>1.06</v>
      </c>
      <c r="G225" s="302">
        <v>0.06</v>
      </c>
      <c r="H225" s="290">
        <f t="shared" ref="H225" si="206">+F225*1840.28/1000</f>
        <v>1.9506968000000002</v>
      </c>
      <c r="I225" s="291">
        <f t="shared" ref="I225" si="207">+G225*2370.76/1000</f>
        <v>0.1422456</v>
      </c>
      <c r="J225" s="71" t="s">
        <v>116</v>
      </c>
      <c r="K225" s="23" t="s">
        <v>102</v>
      </c>
      <c r="L225" s="69">
        <v>1</v>
      </c>
      <c r="M225" s="168">
        <v>11.111111111111111</v>
      </c>
      <c r="N225" s="68">
        <f t="shared" ref="N225:N226" si="208">+L225*M225*1.05*1.02*1.0572</f>
        <v>12.580679999999999</v>
      </c>
      <c r="O225" s="294">
        <f t="shared" ref="O225" si="209">+N225+N226+N227+N228</f>
        <v>13.744392899999999</v>
      </c>
      <c r="P225" s="292">
        <f t="shared" ref="P225" si="210">+H225+I225+O225</f>
        <v>15.837335299999999</v>
      </c>
      <c r="Q225" s="294">
        <f t="shared" ref="Q225" si="211">+E225*P225</f>
        <v>15.837335299999999</v>
      </c>
    </row>
    <row r="226" spans="1:17" ht="12.75" customHeight="1" x14ac:dyDescent="0.2">
      <c r="A226" s="276"/>
      <c r="B226" s="278"/>
      <c r="C226" s="280"/>
      <c r="D226" s="322"/>
      <c r="E226" s="342"/>
      <c r="F226" s="298"/>
      <c r="G226" s="303"/>
      <c r="H226" s="290"/>
      <c r="I226" s="291"/>
      <c r="J226" s="71" t="s">
        <v>119</v>
      </c>
      <c r="K226" s="23" t="s">
        <v>102</v>
      </c>
      <c r="L226" s="24">
        <v>1</v>
      </c>
      <c r="M226" s="168">
        <v>1.0277777777777779</v>
      </c>
      <c r="N226" s="68">
        <f t="shared" si="208"/>
        <v>1.1637128999999999</v>
      </c>
      <c r="O226" s="294"/>
      <c r="P226" s="292"/>
      <c r="Q226" s="294"/>
    </row>
    <row r="227" spans="1:17" ht="12.75" customHeight="1" x14ac:dyDescent="0.2">
      <c r="A227" s="276"/>
      <c r="B227" s="278"/>
      <c r="C227" s="280"/>
      <c r="D227" s="322"/>
      <c r="E227" s="342"/>
      <c r="F227" s="298"/>
      <c r="G227" s="303"/>
      <c r="H227" s="290"/>
      <c r="I227" s="291"/>
      <c r="J227" s="71"/>
      <c r="K227" s="23"/>
      <c r="L227" s="24"/>
      <c r="M227" s="24"/>
      <c r="N227" s="68"/>
      <c r="O227" s="294"/>
      <c r="P227" s="292"/>
      <c r="Q227" s="294"/>
    </row>
    <row r="228" spans="1:17" ht="12.75" customHeight="1" x14ac:dyDescent="0.2">
      <c r="A228" s="276"/>
      <c r="B228" s="279"/>
      <c r="C228" s="280"/>
      <c r="D228" s="322"/>
      <c r="E228" s="342"/>
      <c r="F228" s="299"/>
      <c r="G228" s="304"/>
      <c r="H228" s="290"/>
      <c r="I228" s="291"/>
      <c r="J228" s="71"/>
      <c r="K228" s="23"/>
      <c r="L228" s="24"/>
      <c r="M228" s="23"/>
      <c r="N228" s="68"/>
      <c r="O228" s="294"/>
      <c r="P228" s="292"/>
      <c r="Q228" s="294"/>
    </row>
    <row r="229" spans="1:17" ht="12.75" customHeight="1" x14ac:dyDescent="0.25">
      <c r="A229" s="276">
        <v>52</v>
      </c>
      <c r="B229" s="280" t="s">
        <v>161</v>
      </c>
      <c r="C229" s="280" t="s">
        <v>159</v>
      </c>
      <c r="D229" s="322" t="s">
        <v>102</v>
      </c>
      <c r="E229" s="297">
        <v>12</v>
      </c>
      <c r="F229" s="319">
        <v>0.23100000000000001</v>
      </c>
      <c r="G229" s="323">
        <v>0.151</v>
      </c>
      <c r="H229" s="290">
        <f t="shared" ref="H229" si="212">+F229*1840.28/1000</f>
        <v>0.42510468000000001</v>
      </c>
      <c r="I229" s="291">
        <f t="shared" ref="I229" si="213">+G229*2370.76/1000</f>
        <v>0.35798476000000001</v>
      </c>
      <c r="J229" s="172" t="s">
        <v>160</v>
      </c>
      <c r="K229" s="172" t="s">
        <v>102</v>
      </c>
      <c r="L229" s="172">
        <v>1</v>
      </c>
      <c r="M229" s="163">
        <v>0.47916666666666669</v>
      </c>
      <c r="N229" s="68">
        <f>+L229*M229*1.05*1.02*1.0657</f>
        <v>0.54690391875000011</v>
      </c>
      <c r="O229" s="294">
        <f t="shared" ref="O229" si="214">+N229+N230+N231+N232</f>
        <v>0.54690391875000011</v>
      </c>
      <c r="P229" s="292">
        <f t="shared" ref="P229" si="215">+H229+I229+O229</f>
        <v>1.3299933587500001</v>
      </c>
      <c r="Q229" s="294">
        <f t="shared" ref="Q229" si="216">+E229*P229</f>
        <v>15.959920305000001</v>
      </c>
    </row>
    <row r="230" spans="1:17" ht="12.75" customHeight="1" x14ac:dyDescent="0.2">
      <c r="A230" s="276"/>
      <c r="B230" s="280"/>
      <c r="C230" s="280"/>
      <c r="D230" s="322"/>
      <c r="E230" s="298"/>
      <c r="F230" s="320"/>
      <c r="G230" s="324"/>
      <c r="H230" s="290"/>
      <c r="I230" s="291"/>
      <c r="J230" s="67"/>
      <c r="K230" s="67"/>
      <c r="L230" s="67"/>
      <c r="M230" s="172"/>
      <c r="N230" s="164"/>
      <c r="O230" s="294"/>
      <c r="P230" s="292"/>
      <c r="Q230" s="294"/>
    </row>
    <row r="231" spans="1:17" ht="12.75" customHeight="1" x14ac:dyDescent="0.2">
      <c r="A231" s="276"/>
      <c r="B231" s="280"/>
      <c r="C231" s="280"/>
      <c r="D231" s="322"/>
      <c r="E231" s="298"/>
      <c r="F231" s="320"/>
      <c r="G231" s="324"/>
      <c r="H231" s="290"/>
      <c r="I231" s="291"/>
      <c r="J231" s="67"/>
      <c r="K231" s="67"/>
      <c r="L231" s="165"/>
      <c r="M231" s="172"/>
      <c r="N231" s="164"/>
      <c r="O231" s="294"/>
      <c r="P231" s="292"/>
      <c r="Q231" s="294"/>
    </row>
    <row r="232" spans="1:17" ht="12.75" customHeight="1" x14ac:dyDescent="0.2">
      <c r="A232" s="276"/>
      <c r="B232" s="280"/>
      <c r="C232" s="280"/>
      <c r="D232" s="322"/>
      <c r="E232" s="299"/>
      <c r="F232" s="321"/>
      <c r="G232" s="325"/>
      <c r="H232" s="290"/>
      <c r="I232" s="291"/>
      <c r="J232" s="67"/>
      <c r="K232" s="67"/>
      <c r="L232" s="67"/>
      <c r="M232" s="172"/>
      <c r="N232" s="164"/>
      <c r="O232" s="294"/>
      <c r="P232" s="292"/>
      <c r="Q232" s="294"/>
    </row>
    <row r="233" spans="1:17" ht="12.75" customHeight="1" x14ac:dyDescent="0.25">
      <c r="A233" s="276">
        <v>53</v>
      </c>
      <c r="B233" s="280" t="s">
        <v>156</v>
      </c>
      <c r="C233" s="280" t="s">
        <v>157</v>
      </c>
      <c r="D233" s="322" t="s">
        <v>50</v>
      </c>
      <c r="E233" s="296">
        <v>15</v>
      </c>
      <c r="F233" s="319">
        <v>1.1100000000000001</v>
      </c>
      <c r="G233" s="323">
        <v>0.04</v>
      </c>
      <c r="H233" s="290">
        <f t="shared" ref="H233" si="217">+F233*1840.28/1000</f>
        <v>2.0427108</v>
      </c>
      <c r="I233" s="291">
        <f t="shared" ref="I233" si="218">+G233*2370.76/1000</f>
        <v>9.4830400000000009E-2</v>
      </c>
      <c r="J233" s="172" t="s">
        <v>98</v>
      </c>
      <c r="K233" s="67" t="s">
        <v>158</v>
      </c>
      <c r="L233" s="67">
        <v>1</v>
      </c>
      <c r="M233" s="163">
        <v>0.53333333333333333</v>
      </c>
      <c r="N233" s="68">
        <f>+L233*M233*1.05*1.02*1.0657</f>
        <v>0.60872784000000013</v>
      </c>
      <c r="O233" s="294">
        <f t="shared" ref="O233" si="219">+N233+N234+N235+N236</f>
        <v>0.60872784000000013</v>
      </c>
      <c r="P233" s="292">
        <f t="shared" ref="P233" si="220">+H233+I233+O233</f>
        <v>2.7462690400000005</v>
      </c>
      <c r="Q233" s="294">
        <f t="shared" ref="Q233" si="221">+E233*P233</f>
        <v>41.194035600000007</v>
      </c>
    </row>
    <row r="234" spans="1:17" ht="12.75" customHeight="1" x14ac:dyDescent="0.2">
      <c r="A234" s="276"/>
      <c r="B234" s="280"/>
      <c r="C234" s="280"/>
      <c r="D234" s="322"/>
      <c r="E234" s="296"/>
      <c r="F234" s="320"/>
      <c r="G234" s="324"/>
      <c r="H234" s="290"/>
      <c r="I234" s="291"/>
      <c r="J234" s="67"/>
      <c r="K234" s="67"/>
      <c r="L234" s="67"/>
      <c r="M234" s="172"/>
      <c r="N234" s="164"/>
      <c r="O234" s="294"/>
      <c r="P234" s="292"/>
      <c r="Q234" s="294"/>
    </row>
    <row r="235" spans="1:17" ht="12.75" customHeight="1" x14ac:dyDescent="0.2">
      <c r="A235" s="276"/>
      <c r="B235" s="280"/>
      <c r="C235" s="280"/>
      <c r="D235" s="322"/>
      <c r="E235" s="296"/>
      <c r="F235" s="320"/>
      <c r="G235" s="324"/>
      <c r="H235" s="290"/>
      <c r="I235" s="291"/>
      <c r="J235" s="67"/>
      <c r="K235" s="67"/>
      <c r="L235" s="67"/>
      <c r="M235" s="172"/>
      <c r="N235" s="68"/>
      <c r="O235" s="294"/>
      <c r="P235" s="292"/>
      <c r="Q235" s="294"/>
    </row>
    <row r="236" spans="1:17" ht="12.75" customHeight="1" x14ac:dyDescent="0.2">
      <c r="A236" s="276"/>
      <c r="B236" s="280"/>
      <c r="C236" s="280"/>
      <c r="D236" s="322"/>
      <c r="E236" s="296"/>
      <c r="F236" s="321"/>
      <c r="G236" s="325"/>
      <c r="H236" s="290"/>
      <c r="I236" s="291"/>
      <c r="J236" s="172"/>
      <c r="K236" s="172"/>
      <c r="L236" s="172"/>
      <c r="M236" s="172"/>
      <c r="N236" s="164"/>
      <c r="O236" s="294"/>
      <c r="P236" s="292"/>
      <c r="Q236" s="294"/>
    </row>
    <row r="237" spans="1:17" ht="12.75" customHeight="1" x14ac:dyDescent="0.25">
      <c r="A237" s="276">
        <v>54</v>
      </c>
      <c r="B237" s="280" t="s">
        <v>120</v>
      </c>
      <c r="C237" s="280" t="s">
        <v>159</v>
      </c>
      <c r="D237" s="322" t="s">
        <v>102</v>
      </c>
      <c r="E237" s="296">
        <v>10</v>
      </c>
      <c r="F237" s="319"/>
      <c r="G237" s="323"/>
      <c r="H237" s="317">
        <f t="shared" ref="H237" si="222">+F237*1840.28/1000</f>
        <v>0</v>
      </c>
      <c r="I237" s="318">
        <f t="shared" ref="I237" si="223">+G237*2370.76/1000</f>
        <v>0</v>
      </c>
      <c r="J237" s="172" t="s">
        <v>160</v>
      </c>
      <c r="K237" s="172" t="s">
        <v>102</v>
      </c>
      <c r="L237" s="172">
        <v>1</v>
      </c>
      <c r="M237" s="163">
        <v>0.42833333333333345</v>
      </c>
      <c r="N237" s="68">
        <f>+L237*M237*1.05*1.02*1.0657</f>
        <v>0.48888454650000024</v>
      </c>
      <c r="O237" s="294">
        <f t="shared" ref="O237" si="224">+N237+N238+N239+N240</f>
        <v>0.48888454650000024</v>
      </c>
      <c r="P237" s="292">
        <f t="shared" ref="P237" si="225">+H237+I237+O237</f>
        <v>0.48888454650000024</v>
      </c>
      <c r="Q237" s="294">
        <f t="shared" ref="Q237" si="226">+E237*P237</f>
        <v>4.8888454650000028</v>
      </c>
    </row>
    <row r="238" spans="1:17" ht="12.75" customHeight="1" x14ac:dyDescent="0.2">
      <c r="A238" s="276"/>
      <c r="B238" s="280"/>
      <c r="C238" s="280"/>
      <c r="D238" s="322"/>
      <c r="E238" s="296"/>
      <c r="F238" s="320"/>
      <c r="G238" s="324"/>
      <c r="H238" s="317"/>
      <c r="I238" s="318"/>
      <c r="J238" s="67"/>
      <c r="K238" s="67"/>
      <c r="L238" s="67"/>
      <c r="M238" s="172"/>
      <c r="N238" s="164"/>
      <c r="O238" s="294"/>
      <c r="P238" s="292"/>
      <c r="Q238" s="294"/>
    </row>
    <row r="239" spans="1:17" ht="12.75" customHeight="1" x14ac:dyDescent="0.2">
      <c r="A239" s="276"/>
      <c r="B239" s="280"/>
      <c r="C239" s="280"/>
      <c r="D239" s="322"/>
      <c r="E239" s="296"/>
      <c r="F239" s="320"/>
      <c r="G239" s="324"/>
      <c r="H239" s="317"/>
      <c r="I239" s="318"/>
      <c r="J239" s="67"/>
      <c r="K239" s="67"/>
      <c r="L239" s="165"/>
      <c r="M239" s="172"/>
      <c r="N239" s="164"/>
      <c r="O239" s="294"/>
      <c r="P239" s="292"/>
      <c r="Q239" s="294"/>
    </row>
    <row r="240" spans="1:17" ht="12.75" customHeight="1" x14ac:dyDescent="0.2">
      <c r="A240" s="276"/>
      <c r="B240" s="280"/>
      <c r="C240" s="280"/>
      <c r="D240" s="322"/>
      <c r="E240" s="296"/>
      <c r="F240" s="321"/>
      <c r="G240" s="325"/>
      <c r="H240" s="317"/>
      <c r="I240" s="318"/>
      <c r="J240" s="67"/>
      <c r="K240" s="67"/>
      <c r="L240" s="67"/>
      <c r="M240" s="172"/>
      <c r="N240" s="164"/>
      <c r="O240" s="294"/>
      <c r="P240" s="292"/>
      <c r="Q240" s="294"/>
    </row>
    <row r="241" spans="1:17" ht="12.75" customHeight="1" x14ac:dyDescent="0.25">
      <c r="A241" s="276">
        <v>55</v>
      </c>
      <c r="B241" s="295" t="s">
        <v>162</v>
      </c>
      <c r="C241" s="280" t="s">
        <v>163</v>
      </c>
      <c r="D241" s="296" t="s">
        <v>102</v>
      </c>
      <c r="E241" s="297">
        <v>1</v>
      </c>
      <c r="F241" s="319">
        <v>0.28999999999999998</v>
      </c>
      <c r="G241" s="297">
        <v>0.02</v>
      </c>
      <c r="H241" s="290">
        <f t="shared" ref="H241" si="227">+F241*1840.28/1000</f>
        <v>0.53368119999999997</v>
      </c>
      <c r="I241" s="291">
        <f t="shared" ref="I241" si="228">+G241*2370.76/1000</f>
        <v>4.7415200000000005E-2</v>
      </c>
      <c r="J241" s="71" t="s">
        <v>164</v>
      </c>
      <c r="K241" s="23" t="s">
        <v>102</v>
      </c>
      <c r="L241" s="69">
        <v>1</v>
      </c>
      <c r="M241" s="181">
        <v>1.0555555555555556</v>
      </c>
      <c r="N241" s="68">
        <f t="shared" ref="N241" si="229">+L241*M241*1.05*1.02*1.0572</f>
        <v>1.1951646</v>
      </c>
      <c r="O241" s="294">
        <f t="shared" ref="O241" si="230">+N241+N242+N243+N244</f>
        <v>1.1951646</v>
      </c>
      <c r="P241" s="292">
        <f t="shared" ref="P241" si="231">+H241+I241+O241</f>
        <v>1.7762609999999999</v>
      </c>
      <c r="Q241" s="294">
        <f t="shared" ref="Q241" si="232">+E241*P241</f>
        <v>1.7762609999999999</v>
      </c>
    </row>
    <row r="242" spans="1:17" ht="12.75" customHeight="1" x14ac:dyDescent="0.2">
      <c r="A242" s="276"/>
      <c r="B242" s="295"/>
      <c r="C242" s="280"/>
      <c r="D242" s="296"/>
      <c r="E242" s="298"/>
      <c r="F242" s="320"/>
      <c r="G242" s="298"/>
      <c r="H242" s="290"/>
      <c r="I242" s="291"/>
      <c r="J242" s="71"/>
      <c r="K242" s="23"/>
      <c r="L242" s="24"/>
      <c r="M242" s="23"/>
      <c r="N242" s="68"/>
      <c r="O242" s="294"/>
      <c r="P242" s="292"/>
      <c r="Q242" s="294"/>
    </row>
    <row r="243" spans="1:17" ht="12.75" customHeight="1" x14ac:dyDescent="0.2">
      <c r="A243" s="276"/>
      <c r="B243" s="295"/>
      <c r="C243" s="280"/>
      <c r="D243" s="296"/>
      <c r="E243" s="298"/>
      <c r="F243" s="320"/>
      <c r="G243" s="298"/>
      <c r="H243" s="290"/>
      <c r="I243" s="291"/>
      <c r="J243" s="71"/>
      <c r="K243" s="23"/>
      <c r="L243" s="24"/>
      <c r="M243" s="24"/>
      <c r="N243" s="68"/>
      <c r="O243" s="294"/>
      <c r="P243" s="292"/>
      <c r="Q243" s="294"/>
    </row>
    <row r="244" spans="1:17" ht="12.75" customHeight="1" x14ac:dyDescent="0.2">
      <c r="A244" s="276"/>
      <c r="B244" s="295"/>
      <c r="C244" s="280"/>
      <c r="D244" s="296"/>
      <c r="E244" s="299"/>
      <c r="F244" s="321"/>
      <c r="G244" s="299"/>
      <c r="H244" s="290"/>
      <c r="I244" s="291"/>
      <c r="J244" s="71"/>
      <c r="K244" s="23"/>
      <c r="L244" s="24"/>
      <c r="M244" s="23"/>
      <c r="N244" s="68"/>
      <c r="O244" s="294"/>
      <c r="P244" s="292"/>
      <c r="Q244" s="294"/>
    </row>
    <row r="245" spans="1:17" ht="12.75" customHeight="1" x14ac:dyDescent="0.25">
      <c r="A245" s="276">
        <v>56</v>
      </c>
      <c r="B245" s="295" t="s">
        <v>165</v>
      </c>
      <c r="C245" s="280" t="s">
        <v>166</v>
      </c>
      <c r="D245" s="296" t="s">
        <v>102</v>
      </c>
      <c r="E245" s="297">
        <v>2</v>
      </c>
      <c r="F245" s="319">
        <v>0.97</v>
      </c>
      <c r="G245" s="297">
        <v>0.13</v>
      </c>
      <c r="H245" s="290">
        <f t="shared" ref="H245" si="233">+F245*1840.28/1000</f>
        <v>1.7850716</v>
      </c>
      <c r="I245" s="291">
        <f t="shared" ref="I245" si="234">+G245*2370.76/1000</f>
        <v>0.30819880000000005</v>
      </c>
      <c r="J245" s="67" t="s">
        <v>167</v>
      </c>
      <c r="K245" s="67" t="s">
        <v>102</v>
      </c>
      <c r="L245" s="67">
        <v>1</v>
      </c>
      <c r="M245" s="181">
        <v>1.3433333333333335</v>
      </c>
      <c r="N245" s="68">
        <f t="shared" ref="N245" si="235">+L245*M245*1.05*1.02*1.0572</f>
        <v>1.5210042120000002</v>
      </c>
      <c r="O245" s="339">
        <f t="shared" ref="O245" si="236">+N245+N246+N247+N248</f>
        <v>1.5210042120000002</v>
      </c>
      <c r="P245" s="292">
        <f t="shared" ref="P245" si="237">+H245+I245+O245</f>
        <v>3.6142746120000004</v>
      </c>
      <c r="Q245" s="294">
        <f t="shared" ref="Q245" si="238">+E245*P245</f>
        <v>7.2285492240000009</v>
      </c>
    </row>
    <row r="246" spans="1:17" ht="12.75" customHeight="1" x14ac:dyDescent="0.2">
      <c r="A246" s="276"/>
      <c r="B246" s="295"/>
      <c r="C246" s="280"/>
      <c r="D246" s="296"/>
      <c r="E246" s="298"/>
      <c r="F246" s="320"/>
      <c r="G246" s="298"/>
      <c r="H246" s="290"/>
      <c r="I246" s="291"/>
      <c r="J246" s="71"/>
      <c r="K246" s="23"/>
      <c r="L246" s="24"/>
      <c r="M246" s="23"/>
      <c r="N246" s="68"/>
      <c r="O246" s="340"/>
      <c r="P246" s="292"/>
      <c r="Q246" s="294"/>
    </row>
    <row r="247" spans="1:17" ht="12.75" customHeight="1" x14ac:dyDescent="0.2">
      <c r="A247" s="276"/>
      <c r="B247" s="295"/>
      <c r="C247" s="280"/>
      <c r="D247" s="296"/>
      <c r="E247" s="298"/>
      <c r="F247" s="320"/>
      <c r="G247" s="298"/>
      <c r="H247" s="290"/>
      <c r="I247" s="291"/>
      <c r="J247" s="71"/>
      <c r="K247" s="23"/>
      <c r="L247" s="24"/>
      <c r="M247" s="24"/>
      <c r="N247" s="68"/>
      <c r="O247" s="340"/>
      <c r="P247" s="292"/>
      <c r="Q247" s="294"/>
    </row>
    <row r="248" spans="1:17" ht="12.75" customHeight="1" x14ac:dyDescent="0.2">
      <c r="A248" s="276"/>
      <c r="B248" s="295"/>
      <c r="C248" s="280"/>
      <c r="D248" s="296"/>
      <c r="E248" s="299"/>
      <c r="F248" s="321"/>
      <c r="G248" s="299"/>
      <c r="H248" s="290"/>
      <c r="I248" s="291"/>
      <c r="J248" s="71"/>
      <c r="K248" s="23"/>
      <c r="L248" s="24"/>
      <c r="M248" s="23"/>
      <c r="N248" s="68"/>
      <c r="O248" s="341"/>
      <c r="P248" s="292"/>
      <c r="Q248" s="294"/>
    </row>
    <row r="249" spans="1:17" ht="12.75" customHeight="1" x14ac:dyDescent="0.25">
      <c r="A249" s="276">
        <v>57</v>
      </c>
      <c r="B249" s="295" t="s">
        <v>168</v>
      </c>
      <c r="C249" s="280" t="s">
        <v>169</v>
      </c>
      <c r="D249" s="296" t="s">
        <v>102</v>
      </c>
      <c r="E249" s="297">
        <v>1</v>
      </c>
      <c r="F249" s="319">
        <v>0.97</v>
      </c>
      <c r="G249" s="297">
        <v>0.13</v>
      </c>
      <c r="H249" s="290">
        <f t="shared" ref="H249" si="239">+F249*1840.28/1000</f>
        <v>1.7850716</v>
      </c>
      <c r="I249" s="291">
        <f t="shared" ref="I249" si="240">+G249*2370.76/1000</f>
        <v>0.30819880000000005</v>
      </c>
      <c r="J249" s="71" t="s">
        <v>170</v>
      </c>
      <c r="K249" s="23" t="s">
        <v>102</v>
      </c>
      <c r="L249" s="69">
        <v>1</v>
      </c>
      <c r="M249" s="181">
        <v>2.916666666666667</v>
      </c>
      <c r="N249" s="68">
        <f t="shared" ref="N249" si="241">+L249*M249*1.05*1.02*1.0572</f>
        <v>3.3024285000000004</v>
      </c>
      <c r="O249" s="294">
        <f t="shared" ref="O249" si="242">+N249+N250+N251+N252</f>
        <v>3.3024285000000004</v>
      </c>
      <c r="P249" s="292">
        <f t="shared" ref="P249" si="243">+H249+I249+O249</f>
        <v>5.3956989000000011</v>
      </c>
      <c r="Q249" s="294">
        <f t="shared" ref="Q249" si="244">+E249*P249</f>
        <v>5.3956989000000011</v>
      </c>
    </row>
    <row r="250" spans="1:17" ht="12.75" customHeight="1" x14ac:dyDescent="0.2">
      <c r="A250" s="276"/>
      <c r="B250" s="295"/>
      <c r="C250" s="280"/>
      <c r="D250" s="296"/>
      <c r="E250" s="298"/>
      <c r="F250" s="320"/>
      <c r="G250" s="298"/>
      <c r="H250" s="290"/>
      <c r="I250" s="291"/>
      <c r="J250" s="71"/>
      <c r="K250" s="23"/>
      <c r="L250" s="24"/>
      <c r="M250" s="23"/>
      <c r="N250" s="68"/>
      <c r="O250" s="294"/>
      <c r="P250" s="292"/>
      <c r="Q250" s="294"/>
    </row>
    <row r="251" spans="1:17" ht="12.75" customHeight="1" x14ac:dyDescent="0.2">
      <c r="A251" s="276"/>
      <c r="B251" s="295"/>
      <c r="C251" s="280"/>
      <c r="D251" s="296"/>
      <c r="E251" s="298"/>
      <c r="F251" s="320"/>
      <c r="G251" s="298"/>
      <c r="H251" s="290"/>
      <c r="I251" s="291"/>
      <c r="J251" s="71"/>
      <c r="K251" s="23"/>
      <c r="L251" s="24"/>
      <c r="M251" s="24"/>
      <c r="N251" s="68"/>
      <c r="O251" s="294"/>
      <c r="P251" s="292"/>
      <c r="Q251" s="294"/>
    </row>
    <row r="252" spans="1:17" ht="12.75" customHeight="1" x14ac:dyDescent="0.2">
      <c r="A252" s="276"/>
      <c r="B252" s="295"/>
      <c r="C252" s="280"/>
      <c r="D252" s="296"/>
      <c r="E252" s="299"/>
      <c r="F252" s="321"/>
      <c r="G252" s="299"/>
      <c r="H252" s="290"/>
      <c r="I252" s="291"/>
      <c r="J252" s="71"/>
      <c r="K252" s="23"/>
      <c r="L252" s="24"/>
      <c r="M252" s="23"/>
      <c r="N252" s="68"/>
      <c r="O252" s="294"/>
      <c r="P252" s="292"/>
      <c r="Q252" s="294"/>
    </row>
    <row r="253" spans="1:17" ht="12.75" customHeight="1" x14ac:dyDescent="0.2">
      <c r="A253" s="276">
        <v>58</v>
      </c>
      <c r="B253" s="295" t="s">
        <v>171</v>
      </c>
      <c r="C253" s="280" t="s">
        <v>172</v>
      </c>
      <c r="D253" s="296" t="s">
        <v>102</v>
      </c>
      <c r="E253" s="297">
        <v>2</v>
      </c>
      <c r="F253" s="297"/>
      <c r="G253" s="300"/>
      <c r="H253" s="317">
        <f t="shared" ref="H253" si="245">+F253*1840.28/1000</f>
        <v>0</v>
      </c>
      <c r="I253" s="318">
        <f t="shared" ref="I253" si="246">+G253*2370.76/1000</f>
        <v>0</v>
      </c>
      <c r="J253" s="71" t="s">
        <v>173</v>
      </c>
      <c r="K253" s="23" t="s">
        <v>102</v>
      </c>
      <c r="L253" s="69">
        <v>1</v>
      </c>
      <c r="M253" s="151">
        <v>0.3</v>
      </c>
      <c r="N253" s="68">
        <f t="shared" ref="N253" si="247">+L253*M253*1.05*1.02*1.0572</f>
        <v>0.33967836000000001</v>
      </c>
      <c r="O253" s="294">
        <f t="shared" ref="O253" si="248">+N253+N254+N255+N256</f>
        <v>0.33967836000000001</v>
      </c>
      <c r="P253" s="292">
        <f t="shared" ref="P253" si="249">+H253+I253+O253</f>
        <v>0.33967836000000001</v>
      </c>
      <c r="Q253" s="294">
        <f t="shared" ref="Q253" si="250">+E253*P253</f>
        <v>0.67935672000000003</v>
      </c>
    </row>
    <row r="254" spans="1:17" ht="12.75" customHeight="1" x14ac:dyDescent="0.2">
      <c r="A254" s="276"/>
      <c r="B254" s="295"/>
      <c r="C254" s="280"/>
      <c r="D254" s="296"/>
      <c r="E254" s="298"/>
      <c r="F254" s="298">
        <v>2106</v>
      </c>
      <c r="G254" s="300"/>
      <c r="H254" s="317"/>
      <c r="I254" s="318"/>
      <c r="J254" s="71"/>
      <c r="K254" s="23"/>
      <c r="L254" s="24"/>
      <c r="M254" s="23"/>
      <c r="N254" s="68"/>
      <c r="O254" s="294"/>
      <c r="P254" s="292"/>
      <c r="Q254" s="294"/>
    </row>
    <row r="255" spans="1:17" ht="12.75" customHeight="1" x14ac:dyDescent="0.2">
      <c r="A255" s="276"/>
      <c r="B255" s="295"/>
      <c r="C255" s="280"/>
      <c r="D255" s="296"/>
      <c r="E255" s="298"/>
      <c r="F255" s="298">
        <v>2106</v>
      </c>
      <c r="G255" s="300"/>
      <c r="H255" s="317"/>
      <c r="I255" s="318"/>
      <c r="J255" s="71"/>
      <c r="K255" s="23"/>
      <c r="L255" s="24"/>
      <c r="M255" s="24"/>
      <c r="N255" s="68"/>
      <c r="O255" s="294"/>
      <c r="P255" s="292"/>
      <c r="Q255" s="294"/>
    </row>
    <row r="256" spans="1:17" ht="12.75" customHeight="1" x14ac:dyDescent="0.2">
      <c r="A256" s="276"/>
      <c r="B256" s="295"/>
      <c r="C256" s="280"/>
      <c r="D256" s="296"/>
      <c r="E256" s="299"/>
      <c r="F256" s="299">
        <v>2106</v>
      </c>
      <c r="G256" s="300"/>
      <c r="H256" s="317"/>
      <c r="I256" s="318"/>
      <c r="J256" s="71"/>
      <c r="K256" s="23"/>
      <c r="L256" s="24"/>
      <c r="M256" s="23"/>
      <c r="N256" s="68"/>
      <c r="O256" s="294"/>
      <c r="P256" s="292"/>
      <c r="Q256" s="294"/>
    </row>
    <row r="257" spans="1:17" ht="12.75" customHeight="1" x14ac:dyDescent="0.2">
      <c r="A257" s="276">
        <v>59</v>
      </c>
      <c r="B257" s="295" t="s">
        <v>130</v>
      </c>
      <c r="C257" s="280" t="s">
        <v>247</v>
      </c>
      <c r="D257" s="296" t="s">
        <v>121</v>
      </c>
      <c r="E257" s="297">
        <v>10</v>
      </c>
      <c r="F257" s="297">
        <v>0.46400000000000002</v>
      </c>
      <c r="G257" s="302">
        <v>7.0000000000000007E-2</v>
      </c>
      <c r="H257" s="290">
        <f t="shared" ref="H257" si="251">+F257*1864.96/1000</f>
        <v>0.86534144000000002</v>
      </c>
      <c r="I257" s="291">
        <f t="shared" ref="I257" si="252">+G257*2370.76/1000</f>
        <v>0.16595320000000005</v>
      </c>
      <c r="J257" s="71" t="s">
        <v>105</v>
      </c>
      <c r="K257" s="23" t="s">
        <v>101</v>
      </c>
      <c r="L257" s="24">
        <v>0.02</v>
      </c>
      <c r="M257" s="23">
        <v>26.4</v>
      </c>
      <c r="N257" s="68">
        <f t="shared" ref="N257" si="253">+L257*M257*1.05*1.02*1.0572</f>
        <v>0.59783391359999993</v>
      </c>
      <c r="O257" s="339">
        <f t="shared" si="178"/>
        <v>0.59783391359999993</v>
      </c>
      <c r="P257" s="292">
        <f t="shared" si="187"/>
        <v>1.6291285536</v>
      </c>
      <c r="Q257" s="294">
        <f t="shared" ref="Q257" si="254">+E257*P257</f>
        <v>16.291285536</v>
      </c>
    </row>
    <row r="258" spans="1:17" ht="12.75" customHeight="1" x14ac:dyDescent="0.2">
      <c r="A258" s="276"/>
      <c r="B258" s="295"/>
      <c r="C258" s="280"/>
      <c r="D258" s="296"/>
      <c r="E258" s="298"/>
      <c r="F258" s="298"/>
      <c r="G258" s="303"/>
      <c r="H258" s="290"/>
      <c r="I258" s="291"/>
      <c r="J258" s="71"/>
      <c r="K258" s="23"/>
      <c r="L258" s="24"/>
      <c r="M258" s="23"/>
      <c r="N258" s="68"/>
      <c r="O258" s="340"/>
      <c r="P258" s="292"/>
      <c r="Q258" s="294"/>
    </row>
    <row r="259" spans="1:17" ht="12.75" customHeight="1" x14ac:dyDescent="0.2">
      <c r="A259" s="276"/>
      <c r="B259" s="295"/>
      <c r="C259" s="280"/>
      <c r="D259" s="296"/>
      <c r="E259" s="298"/>
      <c r="F259" s="298"/>
      <c r="G259" s="303"/>
      <c r="H259" s="290"/>
      <c r="I259" s="291"/>
      <c r="J259" s="71"/>
      <c r="K259" s="23"/>
      <c r="L259" s="24"/>
      <c r="M259" s="24"/>
      <c r="N259" s="68"/>
      <c r="O259" s="340"/>
      <c r="P259" s="292"/>
      <c r="Q259" s="294"/>
    </row>
    <row r="260" spans="1:17" ht="12.75" customHeight="1" x14ac:dyDescent="0.2">
      <c r="A260" s="276"/>
      <c r="B260" s="295"/>
      <c r="C260" s="280"/>
      <c r="D260" s="296"/>
      <c r="E260" s="299"/>
      <c r="F260" s="299"/>
      <c r="G260" s="304"/>
      <c r="H260" s="290"/>
      <c r="I260" s="291"/>
      <c r="J260" s="71"/>
      <c r="K260" s="23"/>
      <c r="L260" s="24"/>
      <c r="M260" s="23"/>
      <c r="N260" s="68"/>
      <c r="O260" s="341"/>
      <c r="P260" s="292"/>
      <c r="Q260" s="294"/>
    </row>
    <row r="261" spans="1:17" ht="12.75" customHeight="1" x14ac:dyDescent="0.2">
      <c r="A261" s="276">
        <v>60</v>
      </c>
      <c r="B261" s="295" t="s">
        <v>131</v>
      </c>
      <c r="C261" s="314" t="s">
        <v>211</v>
      </c>
      <c r="D261" s="296" t="s">
        <v>103</v>
      </c>
      <c r="E261" s="315">
        <v>14.5</v>
      </c>
      <c r="F261" s="315">
        <v>1.25</v>
      </c>
      <c r="G261" s="316">
        <v>0.02</v>
      </c>
      <c r="H261" s="290">
        <f t="shared" ref="H261" si="255">+F261*1840.28/1000</f>
        <v>2.3003499999999999</v>
      </c>
      <c r="I261" s="291">
        <f t="shared" ref="I261" si="256">+G261*2370.76/1000</f>
        <v>4.7415200000000005E-2</v>
      </c>
      <c r="J261" s="149" t="s">
        <v>132</v>
      </c>
      <c r="K261" s="67" t="s">
        <v>122</v>
      </c>
      <c r="L261" s="150">
        <v>1.02</v>
      </c>
      <c r="M261" s="167">
        <v>3.3333333333333335</v>
      </c>
      <c r="N261" s="68">
        <f t="shared" ref="N261:N262" si="257">+L261*M261*1.05*1.02*1.0572</f>
        <v>3.8496880800000004</v>
      </c>
      <c r="O261" s="300">
        <f>+N261+N262+N263+N264</f>
        <v>4.2980635152</v>
      </c>
      <c r="P261" s="292">
        <f t="shared" ref="P261" si="258">+H261+I261+O261</f>
        <v>6.6458287152000004</v>
      </c>
      <c r="Q261" s="294">
        <f t="shared" ref="Q261" si="259">+E261*P261</f>
        <v>96.364516370400011</v>
      </c>
    </row>
    <row r="262" spans="1:17" ht="12.75" customHeight="1" x14ac:dyDescent="0.2">
      <c r="A262" s="276"/>
      <c r="B262" s="295"/>
      <c r="C262" s="314"/>
      <c r="D262" s="296"/>
      <c r="E262" s="315"/>
      <c r="F262" s="315"/>
      <c r="G262" s="316"/>
      <c r="H262" s="290"/>
      <c r="I262" s="291"/>
      <c r="J262" s="71" t="s">
        <v>105</v>
      </c>
      <c r="K262" s="23" t="s">
        <v>101</v>
      </c>
      <c r="L262" s="24">
        <v>1.4999999999999999E-2</v>
      </c>
      <c r="M262" s="23">
        <v>26.4</v>
      </c>
      <c r="N262" s="68">
        <f t="shared" si="257"/>
        <v>0.44837543519999995</v>
      </c>
      <c r="O262" s="300"/>
      <c r="P262" s="292"/>
      <c r="Q262" s="294"/>
    </row>
    <row r="263" spans="1:17" ht="12.75" customHeight="1" x14ac:dyDescent="0.2">
      <c r="A263" s="276"/>
      <c r="B263" s="295"/>
      <c r="C263" s="314"/>
      <c r="D263" s="296"/>
      <c r="E263" s="315"/>
      <c r="F263" s="315"/>
      <c r="G263" s="316"/>
      <c r="H263" s="290"/>
      <c r="I263" s="291"/>
      <c r="J263" s="149"/>
      <c r="K263" s="149"/>
      <c r="L263" s="177"/>
      <c r="M263" s="178"/>
      <c r="N263" s="179"/>
      <c r="O263" s="300"/>
      <c r="P263" s="292"/>
      <c r="Q263" s="294"/>
    </row>
    <row r="264" spans="1:17" ht="12.75" customHeight="1" x14ac:dyDescent="0.2">
      <c r="A264" s="276"/>
      <c r="B264" s="295"/>
      <c r="C264" s="314"/>
      <c r="D264" s="296"/>
      <c r="E264" s="315"/>
      <c r="F264" s="315"/>
      <c r="G264" s="316"/>
      <c r="H264" s="290"/>
      <c r="I264" s="291"/>
      <c r="J264" s="149"/>
      <c r="K264" s="149"/>
      <c r="L264" s="177"/>
      <c r="M264" s="178"/>
      <c r="N264" s="179"/>
      <c r="O264" s="300"/>
      <c r="P264" s="292"/>
      <c r="Q264" s="294"/>
    </row>
    <row r="265" spans="1:17" ht="12.75" customHeight="1" x14ac:dyDescent="0.2">
      <c r="A265" s="276">
        <v>61</v>
      </c>
      <c r="B265" s="295" t="s">
        <v>133</v>
      </c>
      <c r="C265" s="280" t="s">
        <v>212</v>
      </c>
      <c r="D265" s="296" t="s">
        <v>103</v>
      </c>
      <c r="E265" s="297">
        <v>10.5</v>
      </c>
      <c r="F265" s="297">
        <v>0.23100000000000001</v>
      </c>
      <c r="G265" s="300">
        <v>8.9999999999999993E-3</v>
      </c>
      <c r="H265" s="290">
        <f t="shared" ref="H265" si="260">+F265*1840.28/1000</f>
        <v>0.42510468000000001</v>
      </c>
      <c r="I265" s="291">
        <f t="shared" ref="I265" si="261">+G265*2370.76/1000</f>
        <v>2.1336839999999999E-2</v>
      </c>
      <c r="J265" s="67" t="s">
        <v>177</v>
      </c>
      <c r="K265" s="67" t="s">
        <v>49</v>
      </c>
      <c r="L265" s="23">
        <v>0.63</v>
      </c>
      <c r="M265" s="167">
        <v>0.45833333333333337</v>
      </c>
      <c r="N265" s="68">
        <f t="shared" ref="N265" si="262">+L265*M265*1.05*1.02*1.0572</f>
        <v>0.32694042149999997</v>
      </c>
      <c r="O265" s="294">
        <f t="shared" ref="O265" si="263">+N265+N266+N267+N268</f>
        <v>0.39190390784999996</v>
      </c>
      <c r="P265" s="292">
        <f t="shared" ref="P265" si="264">+H265+I265+O265</f>
        <v>0.83834542784999999</v>
      </c>
      <c r="Q265" s="294">
        <f t="shared" ref="Q265" si="265">+E265*P265</f>
        <v>8.8026269924249991</v>
      </c>
    </row>
    <row r="266" spans="1:17" ht="12.75" customHeight="1" x14ac:dyDescent="0.2">
      <c r="A266" s="276"/>
      <c r="B266" s="295"/>
      <c r="C266" s="280"/>
      <c r="D266" s="296"/>
      <c r="E266" s="298"/>
      <c r="F266" s="298">
        <v>2106</v>
      </c>
      <c r="G266" s="300"/>
      <c r="H266" s="290"/>
      <c r="I266" s="291"/>
      <c r="J266" s="67"/>
      <c r="K266" s="67"/>
      <c r="L266" s="23"/>
      <c r="M266" s="170"/>
      <c r="N266" s="68"/>
      <c r="O266" s="294"/>
      <c r="P266" s="292"/>
      <c r="Q266" s="294"/>
    </row>
    <row r="267" spans="1:17" ht="12.75" customHeight="1" x14ac:dyDescent="0.2">
      <c r="A267" s="276"/>
      <c r="B267" s="295"/>
      <c r="C267" s="280"/>
      <c r="D267" s="296"/>
      <c r="E267" s="298"/>
      <c r="F267" s="298">
        <v>2106</v>
      </c>
      <c r="G267" s="300"/>
      <c r="H267" s="290"/>
      <c r="I267" s="291"/>
      <c r="J267" s="67" t="s">
        <v>134</v>
      </c>
      <c r="K267" s="67" t="s">
        <v>49</v>
      </c>
      <c r="L267" s="24">
        <v>0.51</v>
      </c>
      <c r="M267" s="167">
        <v>0.11250000000000002</v>
      </c>
      <c r="N267" s="68">
        <f t="shared" ref="N267" si="266">+L267*M267*1.05*1.02*1.0572</f>
        <v>6.4963486350000016E-2</v>
      </c>
      <c r="O267" s="294"/>
      <c r="P267" s="292"/>
      <c r="Q267" s="294"/>
    </row>
    <row r="268" spans="1:17" ht="12.75" customHeight="1" x14ac:dyDescent="0.2">
      <c r="A268" s="276"/>
      <c r="B268" s="295"/>
      <c r="C268" s="280"/>
      <c r="D268" s="296"/>
      <c r="E268" s="299"/>
      <c r="F268" s="299">
        <v>2106</v>
      </c>
      <c r="G268" s="300"/>
      <c r="H268" s="290"/>
      <c r="I268" s="291"/>
      <c r="J268" s="67"/>
      <c r="K268" s="67"/>
      <c r="L268" s="23"/>
      <c r="M268" s="170"/>
      <c r="N268" s="68"/>
      <c r="O268" s="294"/>
      <c r="P268" s="292"/>
      <c r="Q268" s="294"/>
    </row>
    <row r="269" spans="1:17" ht="12.75" customHeight="1" x14ac:dyDescent="0.2">
      <c r="A269" s="276">
        <v>62</v>
      </c>
      <c r="B269" s="295" t="s">
        <v>135</v>
      </c>
      <c r="C269" s="280" t="s">
        <v>136</v>
      </c>
      <c r="D269" s="296" t="s">
        <v>113</v>
      </c>
      <c r="E269" s="297">
        <v>4</v>
      </c>
      <c r="F269" s="297">
        <v>0.75600000000000001</v>
      </c>
      <c r="G269" s="300">
        <v>1.1999999999999999E-3</v>
      </c>
      <c r="H269" s="290">
        <f t="shared" ref="H269" si="267">+F269*1840.28/1000</f>
        <v>1.3912516800000001</v>
      </c>
      <c r="I269" s="291">
        <f t="shared" ref="I269" si="268">+G269*2370.76/1000</f>
        <v>2.8449119999999998E-3</v>
      </c>
      <c r="J269" s="71" t="s">
        <v>105</v>
      </c>
      <c r="K269" s="23" t="s">
        <v>101</v>
      </c>
      <c r="L269" s="24">
        <v>0.04</v>
      </c>
      <c r="M269" s="23">
        <v>26.4</v>
      </c>
      <c r="N269" s="68">
        <f t="shared" ref="N269" si="269">+L269*M269*1.05*1.02*1.0572</f>
        <v>1.1956678271999999</v>
      </c>
      <c r="O269" s="294">
        <f t="shared" ref="O269" si="270">+N269+N270+N271+N272</f>
        <v>1.1956678271999999</v>
      </c>
      <c r="P269" s="292">
        <f t="shared" ref="P269" si="271">+H269+I269+O269</f>
        <v>2.5897644191999998</v>
      </c>
      <c r="Q269" s="294">
        <f t="shared" ref="Q269" si="272">+E269*P269</f>
        <v>10.359057676799999</v>
      </c>
    </row>
    <row r="270" spans="1:17" ht="12.75" customHeight="1" x14ac:dyDescent="0.2">
      <c r="A270" s="276"/>
      <c r="B270" s="295"/>
      <c r="C270" s="280"/>
      <c r="D270" s="296"/>
      <c r="E270" s="298"/>
      <c r="F270" s="298">
        <v>2106</v>
      </c>
      <c r="G270" s="300"/>
      <c r="H270" s="290"/>
      <c r="I270" s="291"/>
      <c r="J270" s="71"/>
      <c r="K270" s="23"/>
      <c r="L270" s="24"/>
      <c r="M270" s="23"/>
      <c r="N270" s="68"/>
      <c r="O270" s="294"/>
      <c r="P270" s="292"/>
      <c r="Q270" s="294"/>
    </row>
    <row r="271" spans="1:17" ht="12.75" customHeight="1" x14ac:dyDescent="0.2">
      <c r="A271" s="276"/>
      <c r="B271" s="295"/>
      <c r="C271" s="280"/>
      <c r="D271" s="296"/>
      <c r="E271" s="298"/>
      <c r="F271" s="298">
        <v>2106</v>
      </c>
      <c r="G271" s="300"/>
      <c r="H271" s="290"/>
      <c r="I271" s="291"/>
      <c r="J271" s="71"/>
      <c r="K271" s="23"/>
      <c r="L271" s="24"/>
      <c r="M271" s="24"/>
      <c r="N271" s="68"/>
      <c r="O271" s="294"/>
      <c r="P271" s="292"/>
      <c r="Q271" s="294"/>
    </row>
    <row r="272" spans="1:17" ht="12.75" customHeight="1" x14ac:dyDescent="0.2">
      <c r="A272" s="276"/>
      <c r="B272" s="295"/>
      <c r="C272" s="280"/>
      <c r="D272" s="296"/>
      <c r="E272" s="299"/>
      <c r="F272" s="299">
        <v>2106</v>
      </c>
      <c r="G272" s="300"/>
      <c r="H272" s="290"/>
      <c r="I272" s="291"/>
      <c r="J272" s="71"/>
      <c r="K272" s="23"/>
      <c r="L272" s="24"/>
      <c r="M272" s="23"/>
      <c r="N272" s="68"/>
      <c r="O272" s="294"/>
      <c r="P272" s="292"/>
      <c r="Q272" s="294"/>
    </row>
    <row r="273" spans="1:17" ht="12.75" customHeight="1" x14ac:dyDescent="0.25">
      <c r="A273" s="276">
        <v>63</v>
      </c>
      <c r="B273" s="295" t="s">
        <v>111</v>
      </c>
      <c r="C273" s="280" t="s">
        <v>112</v>
      </c>
      <c r="D273" s="296" t="s">
        <v>113</v>
      </c>
      <c r="E273" s="297">
        <v>1</v>
      </c>
      <c r="F273" s="297">
        <v>5.17</v>
      </c>
      <c r="G273" s="300">
        <v>0.03</v>
      </c>
      <c r="H273" s="290">
        <f t="shared" ref="H273" si="273">+F273*1840.28/1000</f>
        <v>9.5142476000000009</v>
      </c>
      <c r="I273" s="291">
        <f t="shared" ref="I273" si="274">+G273*2370.76/1000</f>
        <v>7.11228E-2</v>
      </c>
      <c r="J273" s="149" t="s">
        <v>98</v>
      </c>
      <c r="K273" s="149" t="s">
        <v>50</v>
      </c>
      <c r="L273" s="150">
        <v>0.4</v>
      </c>
      <c r="M273" s="163">
        <v>0.73333333333333339</v>
      </c>
      <c r="N273" s="68">
        <f t="shared" ref="N273" si="275">+L273*M273*1.05*1.02*1.0572</f>
        <v>0.33212995200000001</v>
      </c>
      <c r="O273" s="300">
        <f>+N273+N274+N275+N276</f>
        <v>0.33212995200000001</v>
      </c>
      <c r="P273" s="292">
        <f t="shared" ref="P273" si="276">+H273+I273+O273</f>
        <v>9.9175003520000011</v>
      </c>
      <c r="Q273" s="294">
        <f t="shared" ref="Q273" si="277">+E273*P273</f>
        <v>9.9175003520000011</v>
      </c>
    </row>
    <row r="274" spans="1:17" ht="12.75" customHeight="1" x14ac:dyDescent="0.2">
      <c r="A274" s="276"/>
      <c r="B274" s="295"/>
      <c r="C274" s="280"/>
      <c r="D274" s="296"/>
      <c r="E274" s="298"/>
      <c r="F274" s="298">
        <v>2106</v>
      </c>
      <c r="G274" s="300"/>
      <c r="H274" s="290"/>
      <c r="I274" s="291"/>
      <c r="J274" s="71"/>
      <c r="K274" s="23"/>
      <c r="L274" s="24"/>
      <c r="M274" s="23"/>
      <c r="N274" s="68"/>
      <c r="O274" s="300"/>
      <c r="P274" s="292"/>
      <c r="Q274" s="294"/>
    </row>
    <row r="275" spans="1:17" ht="12.75" customHeight="1" x14ac:dyDescent="0.2">
      <c r="A275" s="276"/>
      <c r="B275" s="295"/>
      <c r="C275" s="280"/>
      <c r="D275" s="296"/>
      <c r="E275" s="298"/>
      <c r="F275" s="298">
        <v>2106</v>
      </c>
      <c r="G275" s="300"/>
      <c r="H275" s="290"/>
      <c r="I275" s="291"/>
      <c r="J275" s="71"/>
      <c r="K275" s="23"/>
      <c r="L275" s="24"/>
      <c r="M275" s="24"/>
      <c r="N275" s="68"/>
      <c r="O275" s="300"/>
      <c r="P275" s="292"/>
      <c r="Q275" s="294"/>
    </row>
    <row r="276" spans="1:17" ht="12.75" customHeight="1" x14ac:dyDescent="0.2">
      <c r="A276" s="276"/>
      <c r="B276" s="295"/>
      <c r="C276" s="280"/>
      <c r="D276" s="296"/>
      <c r="E276" s="299"/>
      <c r="F276" s="299">
        <v>2106</v>
      </c>
      <c r="G276" s="300"/>
      <c r="H276" s="290"/>
      <c r="I276" s="291"/>
      <c r="J276" s="71"/>
      <c r="K276" s="23"/>
      <c r="L276" s="24"/>
      <c r="M276" s="23"/>
      <c r="N276" s="68"/>
      <c r="O276" s="300"/>
      <c r="P276" s="292"/>
      <c r="Q276" s="294"/>
    </row>
    <row r="277" spans="1:17" ht="12.75" customHeight="1" x14ac:dyDescent="0.25">
      <c r="A277" s="276">
        <v>64</v>
      </c>
      <c r="B277" s="295" t="s">
        <v>178</v>
      </c>
      <c r="C277" s="314" t="s">
        <v>179</v>
      </c>
      <c r="D277" s="296" t="s">
        <v>113</v>
      </c>
      <c r="E277" s="315">
        <v>1</v>
      </c>
      <c r="F277" s="315">
        <v>3.14</v>
      </c>
      <c r="G277" s="316">
        <v>0.08</v>
      </c>
      <c r="H277" s="290">
        <f t="shared" ref="H277" si="278">+F277*1840.28/1000</f>
        <v>5.7784791999999996</v>
      </c>
      <c r="I277" s="291">
        <f t="shared" ref="I277" si="279">+G277*2370.76/1000</f>
        <v>0.18966080000000002</v>
      </c>
      <c r="J277" s="149" t="s">
        <v>98</v>
      </c>
      <c r="K277" s="149" t="s">
        <v>50</v>
      </c>
      <c r="L277" s="150">
        <v>0.4</v>
      </c>
      <c r="M277" s="163">
        <v>0.53333333333333333</v>
      </c>
      <c r="N277" s="68">
        <f t="shared" ref="N277" si="280">+L277*M277*1.05*1.02*1.0572</f>
        <v>0.24154905600000004</v>
      </c>
      <c r="O277" s="300">
        <f>+N277+N278+N279+N280</f>
        <v>0.24154905600000004</v>
      </c>
      <c r="P277" s="292">
        <f t="shared" ref="P277" si="281">+H277+I277+O277</f>
        <v>6.2096890560000002</v>
      </c>
      <c r="Q277" s="294">
        <f t="shared" ref="Q277" si="282">+E277*P277</f>
        <v>6.2096890560000002</v>
      </c>
    </row>
    <row r="278" spans="1:17" ht="12.75" customHeight="1" x14ac:dyDescent="0.2">
      <c r="A278" s="276"/>
      <c r="B278" s="295"/>
      <c r="C278" s="314"/>
      <c r="D278" s="296"/>
      <c r="E278" s="315"/>
      <c r="F278" s="315"/>
      <c r="G278" s="316"/>
      <c r="H278" s="290"/>
      <c r="I278" s="291"/>
      <c r="J278" s="149"/>
      <c r="K278" s="149"/>
      <c r="L278" s="150"/>
      <c r="M278" s="160"/>
      <c r="N278" s="160"/>
      <c r="O278" s="300"/>
      <c r="P278" s="292"/>
      <c r="Q278" s="294"/>
    </row>
    <row r="279" spans="1:17" ht="12.75" customHeight="1" x14ac:dyDescent="0.2">
      <c r="A279" s="276"/>
      <c r="B279" s="295"/>
      <c r="C279" s="314"/>
      <c r="D279" s="296"/>
      <c r="E279" s="315"/>
      <c r="F279" s="315"/>
      <c r="G279" s="316"/>
      <c r="H279" s="290"/>
      <c r="I279" s="291"/>
      <c r="J279" s="149"/>
      <c r="K279" s="149"/>
      <c r="L279" s="177"/>
      <c r="M279" s="178"/>
      <c r="N279" s="179"/>
      <c r="O279" s="300"/>
      <c r="P279" s="292"/>
      <c r="Q279" s="294"/>
    </row>
    <row r="280" spans="1:17" ht="12.75" customHeight="1" x14ac:dyDescent="0.2">
      <c r="A280" s="276"/>
      <c r="B280" s="295"/>
      <c r="C280" s="314"/>
      <c r="D280" s="296"/>
      <c r="E280" s="315"/>
      <c r="F280" s="315"/>
      <c r="G280" s="316"/>
      <c r="H280" s="290"/>
      <c r="I280" s="291"/>
      <c r="J280" s="149"/>
      <c r="K280" s="149"/>
      <c r="L280" s="177"/>
      <c r="M280" s="178"/>
      <c r="N280" s="179"/>
      <c r="O280" s="300"/>
      <c r="P280" s="292"/>
      <c r="Q280" s="294"/>
    </row>
    <row r="281" spans="1:17" ht="12.75" customHeight="1" x14ac:dyDescent="0.25">
      <c r="A281" s="276">
        <v>65</v>
      </c>
      <c r="B281" s="295" t="s">
        <v>222</v>
      </c>
      <c r="C281" s="314" t="s">
        <v>221</v>
      </c>
      <c r="D281" s="296" t="s">
        <v>103</v>
      </c>
      <c r="E281" s="315">
        <v>3.7</v>
      </c>
      <c r="F281" s="315">
        <v>0.63500000000000001</v>
      </c>
      <c r="G281" s="316">
        <v>1.66E-2</v>
      </c>
      <c r="H281" s="290">
        <f t="shared" ref="H281" si="283">+F281*1840.28/1000</f>
        <v>1.1685778</v>
      </c>
      <c r="I281" s="291">
        <f t="shared" ref="I281" si="284">+G281*2370.76/1000</f>
        <v>3.9354616000000009E-2</v>
      </c>
      <c r="J281" s="182" t="s">
        <v>223</v>
      </c>
      <c r="K281" s="170" t="s">
        <v>122</v>
      </c>
      <c r="L281" s="182">
        <v>1</v>
      </c>
      <c r="M281" s="183">
        <v>15</v>
      </c>
      <c r="N281" s="68">
        <f t="shared" ref="N281" si="285">+L281*M281*1.05*1.02*1.0572</f>
        <v>16.983917999999999</v>
      </c>
      <c r="O281" s="300">
        <f>+N281+N282+N283+N284</f>
        <v>17.194518583200001</v>
      </c>
      <c r="P281" s="292">
        <f t="shared" ref="P281" si="286">+H281+I281+O281</f>
        <v>18.402450999199999</v>
      </c>
      <c r="Q281" s="294">
        <f t="shared" ref="Q281" si="287">+E281*P281</f>
        <v>68.089068697040005</v>
      </c>
    </row>
    <row r="282" spans="1:17" ht="12.75" customHeight="1" x14ac:dyDescent="0.2">
      <c r="A282" s="276"/>
      <c r="B282" s="295"/>
      <c r="C282" s="314"/>
      <c r="D282" s="296"/>
      <c r="E282" s="315"/>
      <c r="F282" s="315"/>
      <c r="G282" s="316"/>
      <c r="H282" s="290"/>
      <c r="I282" s="291"/>
      <c r="J282" s="182"/>
      <c r="K282" s="182"/>
      <c r="L282" s="182"/>
      <c r="M282" s="175"/>
      <c r="N282" s="68"/>
      <c r="O282" s="300"/>
      <c r="P282" s="292"/>
      <c r="Q282" s="294"/>
    </row>
    <row r="283" spans="1:17" ht="12.75" customHeight="1" x14ac:dyDescent="0.2">
      <c r="A283" s="276"/>
      <c r="B283" s="295"/>
      <c r="C283" s="314"/>
      <c r="D283" s="296"/>
      <c r="E283" s="315"/>
      <c r="F283" s="315"/>
      <c r="G283" s="316"/>
      <c r="H283" s="290"/>
      <c r="I283" s="291"/>
      <c r="J283" s="182" t="s">
        <v>224</v>
      </c>
      <c r="K283" s="182" t="s">
        <v>49</v>
      </c>
      <c r="L283" s="182">
        <v>0.1</v>
      </c>
      <c r="M283" s="175">
        <v>1.86</v>
      </c>
      <c r="N283" s="68">
        <f t="shared" ref="N283" si="288">+L283*M283*1.05*1.02*1.0572</f>
        <v>0.2106005832</v>
      </c>
      <c r="O283" s="300"/>
      <c r="P283" s="292"/>
      <c r="Q283" s="294"/>
    </row>
    <row r="284" spans="1:17" ht="12.75" customHeight="1" x14ac:dyDescent="0.2">
      <c r="A284" s="276"/>
      <c r="B284" s="295"/>
      <c r="C284" s="314"/>
      <c r="D284" s="296"/>
      <c r="E284" s="315"/>
      <c r="F284" s="315"/>
      <c r="G284" s="316"/>
      <c r="H284" s="290"/>
      <c r="I284" s="291"/>
      <c r="J284" s="182"/>
      <c r="K284" s="182"/>
      <c r="L284" s="182"/>
      <c r="M284" s="175"/>
      <c r="N284" s="68"/>
      <c r="O284" s="300"/>
      <c r="P284" s="292"/>
      <c r="Q284" s="294"/>
    </row>
    <row r="285" spans="1:17" ht="12.75" customHeight="1" x14ac:dyDescent="0.2">
      <c r="A285" s="276">
        <v>66</v>
      </c>
      <c r="B285" s="295" t="s">
        <v>120</v>
      </c>
      <c r="C285" s="314" t="s">
        <v>225</v>
      </c>
      <c r="D285" s="296" t="s">
        <v>50</v>
      </c>
      <c r="E285" s="315">
        <v>5.8</v>
      </c>
      <c r="F285" s="315"/>
      <c r="G285" s="316"/>
      <c r="H285" s="317"/>
      <c r="I285" s="318">
        <f t="shared" ref="I285" si="289">+G285*2370.76/1000</f>
        <v>0</v>
      </c>
      <c r="J285" s="149" t="s">
        <v>98</v>
      </c>
      <c r="K285" s="149" t="s">
        <v>50</v>
      </c>
      <c r="L285" s="150">
        <v>1</v>
      </c>
      <c r="M285" s="166">
        <v>2.995833333333334</v>
      </c>
      <c r="N285" s="68">
        <f t="shared" ref="N285" si="290">+L285*M285*1.05*1.02*1.0572</f>
        <v>3.3920658450000003</v>
      </c>
      <c r="O285" s="300">
        <f>+N285+N286+N287+N288</f>
        <v>3.3920658450000003</v>
      </c>
      <c r="P285" s="292">
        <f t="shared" ref="P285" si="291">+H285+I285+O285</f>
        <v>3.3920658450000003</v>
      </c>
      <c r="Q285" s="294">
        <f t="shared" ref="Q285" si="292">+E285*P285</f>
        <v>19.673981901000001</v>
      </c>
    </row>
    <row r="286" spans="1:17" ht="12.75" customHeight="1" x14ac:dyDescent="0.2">
      <c r="A286" s="276"/>
      <c r="B286" s="295"/>
      <c r="C286" s="314"/>
      <c r="D286" s="296"/>
      <c r="E286" s="315"/>
      <c r="F286" s="315"/>
      <c r="G286" s="316"/>
      <c r="H286" s="317"/>
      <c r="I286" s="318"/>
      <c r="J286" s="149"/>
      <c r="K286" s="149"/>
      <c r="L286" s="150"/>
      <c r="M286" s="160"/>
      <c r="N286" s="160"/>
      <c r="O286" s="300"/>
      <c r="P286" s="292"/>
      <c r="Q286" s="294"/>
    </row>
    <row r="287" spans="1:17" ht="12.75" customHeight="1" x14ac:dyDescent="0.2">
      <c r="A287" s="276"/>
      <c r="B287" s="295"/>
      <c r="C287" s="314"/>
      <c r="D287" s="296"/>
      <c r="E287" s="315"/>
      <c r="F287" s="315"/>
      <c r="G287" s="316"/>
      <c r="H287" s="317"/>
      <c r="I287" s="318"/>
      <c r="J287" s="149"/>
      <c r="K287" s="149"/>
      <c r="L287" s="177"/>
      <c r="M287" s="178"/>
      <c r="N287" s="179"/>
      <c r="O287" s="300"/>
      <c r="P287" s="292"/>
      <c r="Q287" s="294"/>
    </row>
    <row r="288" spans="1:17" ht="12.75" customHeight="1" x14ac:dyDescent="0.2">
      <c r="A288" s="276"/>
      <c r="B288" s="295"/>
      <c r="C288" s="314"/>
      <c r="D288" s="296"/>
      <c r="E288" s="315"/>
      <c r="F288" s="315"/>
      <c r="G288" s="316"/>
      <c r="H288" s="317"/>
      <c r="I288" s="318"/>
      <c r="J288" s="149"/>
      <c r="K288" s="149"/>
      <c r="L288" s="177"/>
      <c r="M288" s="178"/>
      <c r="N288" s="179"/>
      <c r="O288" s="300"/>
      <c r="P288" s="292"/>
      <c r="Q288" s="294"/>
    </row>
    <row r="289" spans="1:17" ht="12.75" customHeight="1" x14ac:dyDescent="0.25">
      <c r="A289" s="276">
        <v>67</v>
      </c>
      <c r="B289" s="295" t="s">
        <v>120</v>
      </c>
      <c r="C289" s="314" t="s">
        <v>226</v>
      </c>
      <c r="D289" s="296" t="s">
        <v>49</v>
      </c>
      <c r="E289" s="315">
        <v>5</v>
      </c>
      <c r="F289" s="315"/>
      <c r="G289" s="316"/>
      <c r="H289" s="317">
        <f t="shared" ref="H289" si="293">+F289*1840.28/1000</f>
        <v>0</v>
      </c>
      <c r="I289" s="318">
        <f t="shared" ref="I289" si="294">+G289*2370.76/1000</f>
        <v>0</v>
      </c>
      <c r="J289" s="149" t="s">
        <v>227</v>
      </c>
      <c r="K289" s="149" t="s">
        <v>49</v>
      </c>
      <c r="L289" s="150">
        <v>1</v>
      </c>
      <c r="M289" s="163">
        <v>0.46600000000000003</v>
      </c>
      <c r="N289" s="68">
        <f t="shared" ref="N289" si="295">+L289*M289*1.05*1.02*1.0572</f>
        <v>0.52763371920000002</v>
      </c>
      <c r="O289" s="300">
        <f>+N289+N290+N291+N292</f>
        <v>0.52763371920000002</v>
      </c>
      <c r="P289" s="292">
        <f t="shared" ref="P289" si="296">+H289+I289+O289</f>
        <v>0.52763371920000002</v>
      </c>
      <c r="Q289" s="294">
        <f t="shared" ref="Q289" si="297">+E289*P289</f>
        <v>2.6381685959999999</v>
      </c>
    </row>
    <row r="290" spans="1:17" ht="12.75" customHeight="1" x14ac:dyDescent="0.2">
      <c r="A290" s="276"/>
      <c r="B290" s="295"/>
      <c r="C290" s="314"/>
      <c r="D290" s="296"/>
      <c r="E290" s="315"/>
      <c r="F290" s="315"/>
      <c r="G290" s="316"/>
      <c r="H290" s="317"/>
      <c r="I290" s="318"/>
      <c r="J290" s="149"/>
      <c r="K290" s="149"/>
      <c r="L290" s="150"/>
      <c r="M290" s="160"/>
      <c r="N290" s="160"/>
      <c r="O290" s="300"/>
      <c r="P290" s="292"/>
      <c r="Q290" s="294"/>
    </row>
    <row r="291" spans="1:17" ht="12.75" customHeight="1" x14ac:dyDescent="0.2">
      <c r="A291" s="276"/>
      <c r="B291" s="295"/>
      <c r="C291" s="314"/>
      <c r="D291" s="296"/>
      <c r="E291" s="315"/>
      <c r="F291" s="315"/>
      <c r="G291" s="316"/>
      <c r="H291" s="317"/>
      <c r="I291" s="318"/>
      <c r="J291" s="149"/>
      <c r="K291" s="149"/>
      <c r="L291" s="177"/>
      <c r="M291" s="178"/>
      <c r="N291" s="179"/>
      <c r="O291" s="300"/>
      <c r="P291" s="292"/>
      <c r="Q291" s="294"/>
    </row>
    <row r="292" spans="1:17" ht="12.75" customHeight="1" x14ac:dyDescent="0.2">
      <c r="A292" s="276"/>
      <c r="B292" s="295"/>
      <c r="C292" s="314"/>
      <c r="D292" s="296"/>
      <c r="E292" s="315"/>
      <c r="F292" s="315"/>
      <c r="G292" s="316"/>
      <c r="H292" s="317"/>
      <c r="I292" s="318"/>
      <c r="J292" s="149"/>
      <c r="K292" s="149"/>
      <c r="L292" s="177"/>
      <c r="M292" s="178"/>
      <c r="N292" s="179"/>
      <c r="O292" s="300"/>
      <c r="P292" s="292"/>
      <c r="Q292" s="294"/>
    </row>
    <row r="293" spans="1:17" ht="12.75" customHeight="1" x14ac:dyDescent="0.2">
      <c r="A293" s="276">
        <v>68</v>
      </c>
      <c r="B293" s="295" t="s">
        <v>228</v>
      </c>
      <c r="C293" s="314" t="s">
        <v>229</v>
      </c>
      <c r="D293" s="296" t="s">
        <v>103</v>
      </c>
      <c r="E293" s="315">
        <v>1.9</v>
      </c>
      <c r="F293" s="315">
        <v>0.38400000000000001</v>
      </c>
      <c r="G293" s="316"/>
      <c r="H293" s="317">
        <f t="shared" ref="H293" si="298">+F293*1840.28/1000</f>
        <v>0.70666751999999999</v>
      </c>
      <c r="I293" s="318">
        <f t="shared" ref="I293" si="299">+G293*2370.76/1000</f>
        <v>0</v>
      </c>
      <c r="J293" s="149" t="s">
        <v>230</v>
      </c>
      <c r="K293" s="149" t="s">
        <v>49</v>
      </c>
      <c r="L293" s="150">
        <v>0.25</v>
      </c>
      <c r="M293" s="167">
        <v>1.25</v>
      </c>
      <c r="N293" s="68">
        <f t="shared" ref="N293" si="300">+L293*M293*1.05*1.02*1.0572</f>
        <v>0.35383162499999998</v>
      </c>
      <c r="O293" s="300">
        <f>+N293+N294+N295+N296</f>
        <v>0.38213815499999998</v>
      </c>
      <c r="P293" s="292">
        <f t="shared" ref="P293" si="301">+H293+I293+O293</f>
        <v>1.0888056749999999</v>
      </c>
      <c r="Q293" s="294">
        <f t="shared" ref="Q293" si="302">+E293*P293</f>
        <v>2.0687307824999999</v>
      </c>
    </row>
    <row r="294" spans="1:17" ht="12.75" customHeight="1" x14ac:dyDescent="0.2">
      <c r="A294" s="276"/>
      <c r="B294" s="295"/>
      <c r="C294" s="314"/>
      <c r="D294" s="296"/>
      <c r="E294" s="315"/>
      <c r="F294" s="315"/>
      <c r="G294" s="316"/>
      <c r="H294" s="317"/>
      <c r="I294" s="318"/>
      <c r="J294" s="149"/>
      <c r="K294" s="149"/>
      <c r="L294" s="150"/>
      <c r="M294" s="160"/>
      <c r="N294" s="160"/>
      <c r="O294" s="300"/>
      <c r="P294" s="292"/>
      <c r="Q294" s="294"/>
    </row>
    <row r="295" spans="1:17" ht="12.75" customHeight="1" x14ac:dyDescent="0.2">
      <c r="A295" s="276"/>
      <c r="B295" s="295"/>
      <c r="C295" s="314"/>
      <c r="D295" s="296"/>
      <c r="E295" s="315"/>
      <c r="F295" s="315"/>
      <c r="G295" s="316"/>
      <c r="H295" s="317"/>
      <c r="I295" s="318"/>
      <c r="J295" s="149" t="s">
        <v>231</v>
      </c>
      <c r="K295" s="149" t="s">
        <v>49</v>
      </c>
      <c r="L295" s="177">
        <v>0.03</v>
      </c>
      <c r="M295" s="167">
        <v>0.83333333333333337</v>
      </c>
      <c r="N295" s="68">
        <f t="shared" ref="N295" si="303">+L295*M295*1.05*1.02*1.0572</f>
        <v>2.8306530000000003E-2</v>
      </c>
      <c r="O295" s="300"/>
      <c r="P295" s="292"/>
      <c r="Q295" s="294"/>
    </row>
    <row r="296" spans="1:17" ht="12.75" customHeight="1" x14ac:dyDescent="0.2">
      <c r="A296" s="276"/>
      <c r="B296" s="295"/>
      <c r="C296" s="314"/>
      <c r="D296" s="296"/>
      <c r="E296" s="315"/>
      <c r="F296" s="315"/>
      <c r="G296" s="316"/>
      <c r="H296" s="317"/>
      <c r="I296" s="318"/>
      <c r="J296" s="149"/>
      <c r="K296" s="149"/>
      <c r="L296" s="177"/>
      <c r="M296" s="178"/>
      <c r="N296" s="179"/>
      <c r="O296" s="300"/>
      <c r="P296" s="292"/>
      <c r="Q296" s="294"/>
    </row>
    <row r="297" spans="1:17" ht="12.75" customHeight="1" x14ac:dyDescent="0.25">
      <c r="A297" s="276">
        <v>69</v>
      </c>
      <c r="B297" s="295" t="s">
        <v>120</v>
      </c>
      <c r="C297" s="314" t="s">
        <v>192</v>
      </c>
      <c r="D297" s="296" t="s">
        <v>103</v>
      </c>
      <c r="E297" s="315">
        <v>2.1</v>
      </c>
      <c r="F297" s="315"/>
      <c r="G297" s="316"/>
      <c r="H297" s="317">
        <f t="shared" ref="H297" si="304">+F297*1840.28/1000</f>
        <v>0</v>
      </c>
      <c r="I297" s="318">
        <f t="shared" ref="I297" si="305">+G297*2370.76/1000</f>
        <v>0</v>
      </c>
      <c r="J297" s="149" t="s">
        <v>232</v>
      </c>
      <c r="K297" s="170" t="s">
        <v>122</v>
      </c>
      <c r="L297" s="150">
        <v>1</v>
      </c>
      <c r="M297" s="163">
        <v>20</v>
      </c>
      <c r="N297" s="68">
        <f t="shared" ref="N297" si="306">+L297*M297*1.05*1.02*1.0572</f>
        <v>22.645223999999999</v>
      </c>
      <c r="O297" s="300">
        <f>+N297+N298+N299+N300</f>
        <v>22.645223999999999</v>
      </c>
      <c r="P297" s="292">
        <f t="shared" ref="P297" si="307">+H297+I297+O297</f>
        <v>22.645223999999999</v>
      </c>
      <c r="Q297" s="294">
        <f t="shared" ref="Q297" si="308">+E297*P297</f>
        <v>47.554970400000002</v>
      </c>
    </row>
    <row r="298" spans="1:17" ht="12.75" customHeight="1" x14ac:dyDescent="0.2">
      <c r="A298" s="276"/>
      <c r="B298" s="295"/>
      <c r="C298" s="314"/>
      <c r="D298" s="296"/>
      <c r="E298" s="315"/>
      <c r="F298" s="315"/>
      <c r="G298" s="316"/>
      <c r="H298" s="317"/>
      <c r="I298" s="318"/>
      <c r="J298" s="149"/>
      <c r="K298" s="149"/>
      <c r="L298" s="150"/>
      <c r="M298" s="160"/>
      <c r="N298" s="160"/>
      <c r="O298" s="300"/>
      <c r="P298" s="292"/>
      <c r="Q298" s="294"/>
    </row>
    <row r="299" spans="1:17" ht="12.75" customHeight="1" x14ac:dyDescent="0.2">
      <c r="A299" s="276"/>
      <c r="B299" s="295"/>
      <c r="C299" s="314"/>
      <c r="D299" s="296"/>
      <c r="E299" s="315"/>
      <c r="F299" s="315"/>
      <c r="G299" s="316"/>
      <c r="H299" s="317"/>
      <c r="I299" s="318"/>
      <c r="J299" s="149"/>
      <c r="K299" s="149"/>
      <c r="L299" s="177"/>
      <c r="M299" s="178"/>
      <c r="N299" s="179"/>
      <c r="O299" s="300"/>
      <c r="P299" s="292"/>
      <c r="Q299" s="294"/>
    </row>
    <row r="300" spans="1:17" ht="12.75" customHeight="1" x14ac:dyDescent="0.2">
      <c r="A300" s="276"/>
      <c r="B300" s="295"/>
      <c r="C300" s="314"/>
      <c r="D300" s="296"/>
      <c r="E300" s="315"/>
      <c r="F300" s="315"/>
      <c r="G300" s="316"/>
      <c r="H300" s="317"/>
      <c r="I300" s="318"/>
      <c r="J300" s="149"/>
      <c r="K300" s="149"/>
      <c r="L300" s="177"/>
      <c r="M300" s="178"/>
      <c r="N300" s="179"/>
      <c r="O300" s="300"/>
      <c r="P300" s="292"/>
      <c r="Q300" s="294"/>
    </row>
    <row r="301" spans="1:17" ht="12.75" customHeight="1" x14ac:dyDescent="0.2">
      <c r="A301" s="276"/>
      <c r="B301" s="295"/>
      <c r="C301" s="312" t="s">
        <v>248</v>
      </c>
      <c r="D301" s="296"/>
      <c r="E301" s="297"/>
      <c r="F301" s="297"/>
      <c r="G301" s="300"/>
      <c r="H301" s="290"/>
      <c r="I301" s="291"/>
      <c r="J301" s="71"/>
      <c r="K301" s="23"/>
      <c r="L301" s="69"/>
      <c r="M301" s="151"/>
      <c r="N301" s="68"/>
      <c r="O301" s="294"/>
      <c r="P301" s="292"/>
      <c r="Q301" s="293">
        <f>SUM(Q181:Q300)</f>
        <v>514.9222261570801</v>
      </c>
    </row>
    <row r="302" spans="1:17" ht="12.75" customHeight="1" x14ac:dyDescent="0.2">
      <c r="A302" s="276"/>
      <c r="B302" s="295"/>
      <c r="C302" s="313"/>
      <c r="D302" s="296"/>
      <c r="E302" s="298"/>
      <c r="F302" s="298">
        <v>2106</v>
      </c>
      <c r="G302" s="300"/>
      <c r="H302" s="290"/>
      <c r="I302" s="291"/>
      <c r="J302" s="71"/>
      <c r="K302" s="23"/>
      <c r="L302" s="24"/>
      <c r="M302" s="23"/>
      <c r="N302" s="68"/>
      <c r="O302" s="294"/>
      <c r="P302" s="292"/>
      <c r="Q302" s="293"/>
    </row>
    <row r="303" spans="1:17" ht="12.75" customHeight="1" x14ac:dyDescent="0.2">
      <c r="A303" s="276"/>
      <c r="B303" s="295"/>
      <c r="C303" s="313"/>
      <c r="D303" s="296"/>
      <c r="E303" s="298"/>
      <c r="F303" s="298">
        <v>2106</v>
      </c>
      <c r="G303" s="300"/>
      <c r="H303" s="290"/>
      <c r="I303" s="291"/>
      <c r="J303" s="71"/>
      <c r="K303" s="23"/>
      <c r="L303" s="24"/>
      <c r="M303" s="24"/>
      <c r="N303" s="68"/>
      <c r="O303" s="294"/>
      <c r="P303" s="292"/>
      <c r="Q303" s="293"/>
    </row>
    <row r="304" spans="1:17" ht="12.75" customHeight="1" x14ac:dyDescent="0.2">
      <c r="A304" s="276"/>
      <c r="B304" s="295"/>
      <c r="C304" s="313"/>
      <c r="D304" s="296"/>
      <c r="E304" s="299"/>
      <c r="F304" s="299">
        <v>2106</v>
      </c>
      <c r="G304" s="300"/>
      <c r="H304" s="290"/>
      <c r="I304" s="291"/>
      <c r="J304" s="71"/>
      <c r="K304" s="23"/>
      <c r="L304" s="24"/>
      <c r="M304" s="23"/>
      <c r="N304" s="68"/>
      <c r="O304" s="294"/>
      <c r="P304" s="292"/>
      <c r="Q304" s="293"/>
    </row>
    <row r="305" spans="1:17" ht="12.75" customHeight="1" x14ac:dyDescent="0.25">
      <c r="A305" s="276"/>
      <c r="B305" s="277"/>
      <c r="C305" s="301" t="s">
        <v>249</v>
      </c>
      <c r="D305" s="281"/>
      <c r="E305" s="284"/>
      <c r="F305" s="284"/>
      <c r="G305" s="287"/>
      <c r="H305" s="290"/>
      <c r="I305" s="291"/>
      <c r="J305" s="149"/>
      <c r="K305" s="149"/>
      <c r="L305" s="150"/>
      <c r="M305" s="163"/>
      <c r="N305" s="68"/>
      <c r="O305" s="302"/>
      <c r="P305" s="305"/>
      <c r="Q305" s="308"/>
    </row>
    <row r="306" spans="1:17" ht="12.75" customHeight="1" x14ac:dyDescent="0.2">
      <c r="A306" s="276"/>
      <c r="B306" s="278"/>
      <c r="C306" s="313"/>
      <c r="D306" s="282"/>
      <c r="E306" s="285"/>
      <c r="F306" s="285"/>
      <c r="G306" s="288"/>
      <c r="H306" s="290"/>
      <c r="I306" s="291"/>
      <c r="J306" s="149"/>
      <c r="K306" s="149"/>
      <c r="L306" s="150"/>
      <c r="M306" s="160"/>
      <c r="N306" s="160"/>
      <c r="O306" s="303"/>
      <c r="P306" s="306"/>
      <c r="Q306" s="309"/>
    </row>
    <row r="307" spans="1:17" ht="12.75" customHeight="1" x14ac:dyDescent="0.2">
      <c r="A307" s="276"/>
      <c r="B307" s="278"/>
      <c r="C307" s="313"/>
      <c r="D307" s="282"/>
      <c r="E307" s="285"/>
      <c r="F307" s="285"/>
      <c r="G307" s="288"/>
      <c r="H307" s="290"/>
      <c r="I307" s="291"/>
      <c r="J307" s="149"/>
      <c r="K307" s="149"/>
      <c r="L307" s="177"/>
      <c r="M307" s="178"/>
      <c r="N307" s="179"/>
      <c r="O307" s="303"/>
      <c r="P307" s="306"/>
      <c r="Q307" s="309"/>
    </row>
    <row r="308" spans="1:17" ht="12.75" customHeight="1" x14ac:dyDescent="0.2">
      <c r="A308" s="276"/>
      <c r="B308" s="279"/>
      <c r="C308" s="313"/>
      <c r="D308" s="283"/>
      <c r="E308" s="286"/>
      <c r="F308" s="286"/>
      <c r="G308" s="289"/>
      <c r="H308" s="290"/>
      <c r="I308" s="291"/>
      <c r="J308" s="149"/>
      <c r="K308" s="149"/>
      <c r="L308" s="177"/>
      <c r="M308" s="178"/>
      <c r="N308" s="179"/>
      <c r="O308" s="304"/>
      <c r="P308" s="307"/>
      <c r="Q308" s="310"/>
    </row>
    <row r="309" spans="1:17" ht="12.75" customHeight="1" x14ac:dyDescent="0.25">
      <c r="A309" s="276">
        <v>70</v>
      </c>
      <c r="B309" s="281" t="s">
        <v>180</v>
      </c>
      <c r="C309" s="280" t="s">
        <v>140</v>
      </c>
      <c r="D309" s="296" t="s">
        <v>104</v>
      </c>
      <c r="E309" s="297">
        <v>0.35</v>
      </c>
      <c r="F309" s="319">
        <v>5.08</v>
      </c>
      <c r="G309" s="297">
        <v>3.35</v>
      </c>
      <c r="H309" s="290">
        <f t="shared" ref="H309" si="309">+F309*1864.96/1000</f>
        <v>9.4739968000000001</v>
      </c>
      <c r="I309" s="291">
        <f t="shared" ref="I309" si="310">+G309*2400.51/1000</f>
        <v>8.0417085000000004</v>
      </c>
      <c r="J309" s="71"/>
      <c r="K309" s="23"/>
      <c r="L309" s="147"/>
      <c r="M309" s="148"/>
      <c r="N309" s="145"/>
      <c r="O309" s="290">
        <f t="shared" ref="O309:O317" si="311">+N309+N310+N311+N312</f>
        <v>0</v>
      </c>
      <c r="P309" s="292">
        <f t="shared" ref="P309:P317" si="312">+H309+I309+O309</f>
        <v>17.5157053</v>
      </c>
      <c r="Q309" s="294">
        <f t="shared" ref="Q309:Q317" si="313">+E309*P309</f>
        <v>6.1304968549999996</v>
      </c>
    </row>
    <row r="310" spans="1:17" ht="12.75" customHeight="1" x14ac:dyDescent="0.2">
      <c r="A310" s="276"/>
      <c r="B310" s="282"/>
      <c r="C310" s="280"/>
      <c r="D310" s="296"/>
      <c r="E310" s="298"/>
      <c r="F310" s="320"/>
      <c r="G310" s="298"/>
      <c r="H310" s="290"/>
      <c r="I310" s="291"/>
      <c r="J310" s="71"/>
      <c r="K310" s="170"/>
      <c r="L310" s="23"/>
      <c r="M310" s="23"/>
      <c r="N310" s="145"/>
      <c r="O310" s="290"/>
      <c r="P310" s="292"/>
      <c r="Q310" s="294"/>
    </row>
    <row r="311" spans="1:17" ht="12.75" customHeight="1" x14ac:dyDescent="0.2">
      <c r="A311" s="276"/>
      <c r="B311" s="282"/>
      <c r="C311" s="280"/>
      <c r="D311" s="296"/>
      <c r="E311" s="298"/>
      <c r="F311" s="320"/>
      <c r="G311" s="298"/>
      <c r="H311" s="290"/>
      <c r="I311" s="291"/>
      <c r="J311" s="71"/>
      <c r="K311" s="23"/>
      <c r="L311" s="23"/>
      <c r="M311" s="24"/>
      <c r="N311" s="145"/>
      <c r="O311" s="290"/>
      <c r="P311" s="292"/>
      <c r="Q311" s="294"/>
    </row>
    <row r="312" spans="1:17" ht="12.75" customHeight="1" x14ac:dyDescent="0.2">
      <c r="A312" s="276"/>
      <c r="B312" s="283"/>
      <c r="C312" s="280"/>
      <c r="D312" s="296"/>
      <c r="E312" s="299"/>
      <c r="F312" s="321"/>
      <c r="G312" s="299"/>
      <c r="H312" s="290"/>
      <c r="I312" s="291"/>
      <c r="J312" s="71"/>
      <c r="K312" s="23"/>
      <c r="L312" s="23"/>
      <c r="M312" s="23"/>
      <c r="N312" s="145"/>
      <c r="O312" s="290"/>
      <c r="P312" s="292"/>
      <c r="Q312" s="294"/>
    </row>
    <row r="313" spans="1:17" ht="12.75" customHeight="1" x14ac:dyDescent="0.25">
      <c r="A313" s="276">
        <v>71</v>
      </c>
      <c r="B313" s="295" t="s">
        <v>181</v>
      </c>
      <c r="C313" s="280" t="s">
        <v>182</v>
      </c>
      <c r="D313" s="296" t="s">
        <v>103</v>
      </c>
      <c r="E313" s="297">
        <v>9.4</v>
      </c>
      <c r="F313" s="297">
        <v>0.23300000000000001</v>
      </c>
      <c r="G313" s="300">
        <v>3.1E-2</v>
      </c>
      <c r="H313" s="290">
        <f t="shared" ref="H313" si="314">+F313*1864.96/1000</f>
        <v>0.43453568000000004</v>
      </c>
      <c r="I313" s="291">
        <f t="shared" ref="I313" si="315">+G313*2400.51/1000</f>
        <v>7.4415810000000013E-2</v>
      </c>
      <c r="J313" s="149"/>
      <c r="K313" s="149"/>
      <c r="L313" s="150"/>
      <c r="M313" s="163"/>
      <c r="N313" s="68"/>
      <c r="O313" s="290">
        <f t="shared" si="311"/>
        <v>0</v>
      </c>
      <c r="P313" s="292">
        <f t="shared" si="312"/>
        <v>0.50895149000000006</v>
      </c>
      <c r="Q313" s="294">
        <f t="shared" si="313"/>
        <v>4.7841440060000009</v>
      </c>
    </row>
    <row r="314" spans="1:17" ht="12.75" customHeight="1" x14ac:dyDescent="0.2">
      <c r="A314" s="276"/>
      <c r="B314" s="295"/>
      <c r="C314" s="280"/>
      <c r="D314" s="296"/>
      <c r="E314" s="298"/>
      <c r="F314" s="298">
        <v>2106</v>
      </c>
      <c r="G314" s="300"/>
      <c r="H314" s="290"/>
      <c r="I314" s="291"/>
      <c r="J314" s="71"/>
      <c r="K314" s="23"/>
      <c r="L314" s="24"/>
      <c r="M314" s="23"/>
      <c r="N314" s="68"/>
      <c r="O314" s="290"/>
      <c r="P314" s="292"/>
      <c r="Q314" s="294"/>
    </row>
    <row r="315" spans="1:17" ht="12.75" customHeight="1" x14ac:dyDescent="0.2">
      <c r="A315" s="276"/>
      <c r="B315" s="295"/>
      <c r="C315" s="280"/>
      <c r="D315" s="296"/>
      <c r="E315" s="298"/>
      <c r="F315" s="298">
        <v>2106</v>
      </c>
      <c r="G315" s="300"/>
      <c r="H315" s="290"/>
      <c r="I315" s="291"/>
      <c r="J315" s="71"/>
      <c r="K315" s="23"/>
      <c r="L315" s="24"/>
      <c r="M315" s="24"/>
      <c r="N315" s="68"/>
      <c r="O315" s="290"/>
      <c r="P315" s="292"/>
      <c r="Q315" s="294"/>
    </row>
    <row r="316" spans="1:17" ht="12.75" customHeight="1" x14ac:dyDescent="0.2">
      <c r="A316" s="276"/>
      <c r="B316" s="295"/>
      <c r="C316" s="280"/>
      <c r="D316" s="296"/>
      <c r="E316" s="299"/>
      <c r="F316" s="299">
        <v>2106</v>
      </c>
      <c r="G316" s="300"/>
      <c r="H316" s="290"/>
      <c r="I316" s="291"/>
      <c r="J316" s="71"/>
      <c r="K316" s="23"/>
      <c r="L316" s="24"/>
      <c r="M316" s="23"/>
      <c r="N316" s="68"/>
      <c r="O316" s="290"/>
      <c r="P316" s="292"/>
      <c r="Q316" s="294"/>
    </row>
    <row r="317" spans="1:17" ht="12.75" customHeight="1" x14ac:dyDescent="0.25">
      <c r="A317" s="276">
        <v>72</v>
      </c>
      <c r="B317" s="277" t="s">
        <v>106</v>
      </c>
      <c r="C317" s="280" t="s">
        <v>183</v>
      </c>
      <c r="D317" s="296" t="s">
        <v>103</v>
      </c>
      <c r="E317" s="297">
        <v>9.4</v>
      </c>
      <c r="F317" s="297">
        <v>0.128</v>
      </c>
      <c r="G317" s="302">
        <v>3.9199999999999999E-2</v>
      </c>
      <c r="H317" s="290">
        <f t="shared" ref="H317" si="316">+F317*1864.96/1000</f>
        <v>0.23871488000000002</v>
      </c>
      <c r="I317" s="291">
        <f t="shared" ref="I317" si="317">+G317*2400.51/1000</f>
        <v>9.4099991999999993E-2</v>
      </c>
      <c r="J317" s="71"/>
      <c r="K317" s="23"/>
      <c r="L317" s="69"/>
      <c r="M317" s="181"/>
      <c r="N317" s="68"/>
      <c r="O317" s="290">
        <f t="shared" si="311"/>
        <v>0</v>
      </c>
      <c r="P317" s="292">
        <f t="shared" si="312"/>
        <v>0.33281487200000004</v>
      </c>
      <c r="Q317" s="294">
        <f t="shared" si="313"/>
        <v>3.1284597968000005</v>
      </c>
    </row>
    <row r="318" spans="1:17" ht="12.75" customHeight="1" x14ac:dyDescent="0.2">
      <c r="A318" s="276"/>
      <c r="B318" s="278"/>
      <c r="C318" s="280"/>
      <c r="D318" s="296"/>
      <c r="E318" s="298"/>
      <c r="F318" s="298"/>
      <c r="G318" s="303"/>
      <c r="H318" s="290"/>
      <c r="I318" s="291"/>
      <c r="J318" s="71"/>
      <c r="K318" s="23"/>
      <c r="L318" s="24"/>
      <c r="M318" s="23"/>
      <c r="N318" s="68"/>
      <c r="O318" s="290"/>
      <c r="P318" s="292"/>
      <c r="Q318" s="294"/>
    </row>
    <row r="319" spans="1:17" ht="12.75" customHeight="1" x14ac:dyDescent="0.2">
      <c r="A319" s="276"/>
      <c r="B319" s="278"/>
      <c r="C319" s="280"/>
      <c r="D319" s="296"/>
      <c r="E319" s="298"/>
      <c r="F319" s="298"/>
      <c r="G319" s="303"/>
      <c r="H319" s="290"/>
      <c r="I319" s="291"/>
      <c r="J319" s="71"/>
      <c r="K319" s="23"/>
      <c r="L319" s="24"/>
      <c r="M319" s="24"/>
      <c r="N319" s="68"/>
      <c r="O319" s="290"/>
      <c r="P319" s="292"/>
      <c r="Q319" s="294"/>
    </row>
    <row r="320" spans="1:17" ht="12.75" customHeight="1" x14ac:dyDescent="0.2">
      <c r="A320" s="276"/>
      <c r="B320" s="279"/>
      <c r="C320" s="280"/>
      <c r="D320" s="296"/>
      <c r="E320" s="299"/>
      <c r="F320" s="299"/>
      <c r="G320" s="304"/>
      <c r="H320" s="290"/>
      <c r="I320" s="291"/>
      <c r="J320" s="71"/>
      <c r="K320" s="23"/>
      <c r="L320" s="24"/>
      <c r="M320" s="23"/>
      <c r="N320" s="68"/>
      <c r="O320" s="290"/>
      <c r="P320" s="292"/>
      <c r="Q320" s="294"/>
    </row>
    <row r="321" spans="1:17" ht="12.75" customHeight="1" x14ac:dyDescent="0.2">
      <c r="A321" s="276">
        <v>73</v>
      </c>
      <c r="B321" s="280" t="s">
        <v>184</v>
      </c>
      <c r="C321" s="280" t="s">
        <v>185</v>
      </c>
      <c r="D321" s="296" t="s">
        <v>104</v>
      </c>
      <c r="E321" s="297">
        <v>5.0000000000000001E-3</v>
      </c>
      <c r="F321" s="297">
        <v>7.85</v>
      </c>
      <c r="G321" s="302">
        <v>1.1200000000000001</v>
      </c>
      <c r="H321" s="290">
        <f t="shared" ref="H321" si="318">+F321*1864.96/1000</f>
        <v>14.639936000000001</v>
      </c>
      <c r="I321" s="291">
        <f t="shared" ref="I321" si="319">+G321*2400.51/1000</f>
        <v>2.6885712000000002</v>
      </c>
      <c r="J321" s="67" t="s">
        <v>143</v>
      </c>
      <c r="K321" s="67" t="s">
        <v>101</v>
      </c>
      <c r="L321" s="147">
        <v>1.0149999999999999</v>
      </c>
      <c r="M321" s="166">
        <v>30.013888888888886</v>
      </c>
      <c r="N321" s="68">
        <f t="shared" ref="N321:N323" si="320">+L321*M321*1.05*1.02*1.0572</f>
        <v>34.493315277749993</v>
      </c>
      <c r="O321" s="290">
        <f>+N321+N322+N323+N324</f>
        <v>52.288687137749996</v>
      </c>
      <c r="P321" s="292">
        <f t="shared" ref="P321" si="321">+H321+I321+O321</f>
        <v>69.617194337749993</v>
      </c>
      <c r="Q321" s="294">
        <v>0.7</v>
      </c>
    </row>
    <row r="322" spans="1:17" ht="12.75" customHeight="1" x14ac:dyDescent="0.2">
      <c r="A322" s="276"/>
      <c r="B322" s="280"/>
      <c r="C322" s="280"/>
      <c r="D322" s="296"/>
      <c r="E322" s="298"/>
      <c r="F322" s="298"/>
      <c r="G322" s="303"/>
      <c r="H322" s="290"/>
      <c r="I322" s="291"/>
      <c r="J322" s="67" t="s">
        <v>144</v>
      </c>
      <c r="K322" s="67" t="s">
        <v>122</v>
      </c>
      <c r="L322" s="23">
        <v>2.9</v>
      </c>
      <c r="M322" s="175">
        <v>4</v>
      </c>
      <c r="N322" s="68">
        <f t="shared" si="320"/>
        <v>13.134229919999999</v>
      </c>
      <c r="O322" s="290"/>
      <c r="P322" s="292"/>
      <c r="Q322" s="294"/>
    </row>
    <row r="323" spans="1:17" ht="12.75" customHeight="1" x14ac:dyDescent="0.2">
      <c r="A323" s="276"/>
      <c r="B323" s="280"/>
      <c r="C323" s="280"/>
      <c r="D323" s="296"/>
      <c r="E323" s="298"/>
      <c r="F323" s="298"/>
      <c r="G323" s="303"/>
      <c r="H323" s="290"/>
      <c r="I323" s="291"/>
      <c r="J323" s="67" t="s">
        <v>145</v>
      </c>
      <c r="K323" s="67" t="s">
        <v>146</v>
      </c>
      <c r="L323" s="176">
        <v>3.7999999999999999E-2</v>
      </c>
      <c r="M323" s="169">
        <v>108.33333333333334</v>
      </c>
      <c r="N323" s="68">
        <f t="shared" si="320"/>
        <v>4.6611419400000003</v>
      </c>
      <c r="O323" s="290"/>
      <c r="P323" s="292"/>
      <c r="Q323" s="294"/>
    </row>
    <row r="324" spans="1:17" ht="12.75" customHeight="1" x14ac:dyDescent="0.2">
      <c r="A324" s="276"/>
      <c r="B324" s="280"/>
      <c r="C324" s="280"/>
      <c r="D324" s="296"/>
      <c r="E324" s="299"/>
      <c r="F324" s="299"/>
      <c r="G324" s="304"/>
      <c r="H324" s="290"/>
      <c r="I324" s="291"/>
      <c r="J324" s="71"/>
      <c r="K324" s="23"/>
      <c r="L324" s="24"/>
      <c r="M324" s="23"/>
      <c r="N324" s="68"/>
      <c r="O324" s="290"/>
      <c r="P324" s="292"/>
      <c r="Q324" s="294"/>
    </row>
    <row r="325" spans="1:17" ht="12.75" customHeight="1" x14ac:dyDescent="0.2">
      <c r="A325" s="276">
        <v>74</v>
      </c>
      <c r="B325" s="295" t="s">
        <v>120</v>
      </c>
      <c r="C325" s="280" t="s">
        <v>186</v>
      </c>
      <c r="D325" s="296" t="s">
        <v>49</v>
      </c>
      <c r="E325" s="297">
        <v>4</v>
      </c>
      <c r="F325" s="297"/>
      <c r="G325" s="300"/>
      <c r="H325" s="290">
        <f t="shared" ref="H325" si="322">+F325*1864.96/1000</f>
        <v>0</v>
      </c>
      <c r="I325" s="291">
        <f t="shared" ref="I325" si="323">+G325*2400.51/1000</f>
        <v>0</v>
      </c>
      <c r="J325" s="71" t="s">
        <v>187</v>
      </c>
      <c r="K325" s="23" t="s">
        <v>49</v>
      </c>
      <c r="L325" s="24">
        <v>1</v>
      </c>
      <c r="M325" s="23">
        <v>0.46600000000000003</v>
      </c>
      <c r="N325" s="68">
        <f t="shared" ref="N325" si="324">+L325*M325*1.05*1.02*1.0572</f>
        <v>0.52763371920000002</v>
      </c>
      <c r="O325" s="290">
        <f t="shared" ref="O325:O329" si="325">+N325+N326+N327+N328</f>
        <v>0.52763371920000002</v>
      </c>
      <c r="P325" s="292">
        <f t="shared" ref="P325:P329" si="326">+H325+I325+O325</f>
        <v>0.52763371920000002</v>
      </c>
      <c r="Q325" s="294">
        <f t="shared" ref="Q325:Q329" si="327">+E325*P325</f>
        <v>2.1105348768000001</v>
      </c>
    </row>
    <row r="326" spans="1:17" ht="12.75" customHeight="1" x14ac:dyDescent="0.2">
      <c r="A326" s="276"/>
      <c r="B326" s="295"/>
      <c r="C326" s="280"/>
      <c r="D326" s="296"/>
      <c r="E326" s="298"/>
      <c r="F326" s="298">
        <v>2106</v>
      </c>
      <c r="G326" s="300"/>
      <c r="H326" s="290"/>
      <c r="I326" s="291"/>
      <c r="J326" s="71"/>
      <c r="K326" s="23"/>
      <c r="L326" s="24"/>
      <c r="M326" s="23"/>
      <c r="N326" s="68"/>
      <c r="O326" s="290"/>
      <c r="P326" s="292"/>
      <c r="Q326" s="294"/>
    </row>
    <row r="327" spans="1:17" ht="12.75" customHeight="1" x14ac:dyDescent="0.2">
      <c r="A327" s="276"/>
      <c r="B327" s="295"/>
      <c r="C327" s="280"/>
      <c r="D327" s="296"/>
      <c r="E327" s="298"/>
      <c r="F327" s="298">
        <v>2106</v>
      </c>
      <c r="G327" s="300"/>
      <c r="H327" s="290"/>
      <c r="I327" s="291"/>
      <c r="J327" s="71"/>
      <c r="K327" s="23"/>
      <c r="L327" s="24"/>
      <c r="M327" s="24"/>
      <c r="N327" s="68"/>
      <c r="O327" s="290"/>
      <c r="P327" s="292"/>
      <c r="Q327" s="294"/>
    </row>
    <row r="328" spans="1:17" ht="12.75" customHeight="1" x14ac:dyDescent="0.2">
      <c r="A328" s="276"/>
      <c r="B328" s="295"/>
      <c r="C328" s="280"/>
      <c r="D328" s="296"/>
      <c r="E328" s="299"/>
      <c r="F328" s="299">
        <v>2106</v>
      </c>
      <c r="G328" s="300"/>
      <c r="H328" s="290"/>
      <c r="I328" s="291"/>
      <c r="J328" s="71"/>
      <c r="K328" s="23"/>
      <c r="L328" s="24"/>
      <c r="M328" s="23"/>
      <c r="N328" s="68"/>
      <c r="O328" s="290"/>
      <c r="P328" s="292"/>
      <c r="Q328" s="294"/>
    </row>
    <row r="329" spans="1:17" ht="12.75" customHeight="1" x14ac:dyDescent="0.2">
      <c r="A329" s="276">
        <v>75</v>
      </c>
      <c r="B329" s="280" t="s">
        <v>120</v>
      </c>
      <c r="C329" s="280" t="s">
        <v>123</v>
      </c>
      <c r="D329" s="296" t="s">
        <v>121</v>
      </c>
      <c r="E329" s="297">
        <v>1.68</v>
      </c>
      <c r="F329" s="297"/>
      <c r="G329" s="302"/>
      <c r="H329" s="290">
        <f t="shared" ref="H329" si="328">+F329*1864.96/1000</f>
        <v>0</v>
      </c>
      <c r="I329" s="291">
        <f t="shared" ref="I329" si="329">+G329*2400.51/1000</f>
        <v>0</v>
      </c>
      <c r="J329" s="71" t="s">
        <v>124</v>
      </c>
      <c r="K329" s="67" t="s">
        <v>122</v>
      </c>
      <c r="L329" s="69">
        <v>1</v>
      </c>
      <c r="M329" s="169">
        <v>31.666666666666668</v>
      </c>
      <c r="N329" s="169">
        <v>31.666666666666668</v>
      </c>
      <c r="O329" s="290">
        <f t="shared" si="325"/>
        <v>31.666666666666668</v>
      </c>
      <c r="P329" s="292">
        <f t="shared" si="326"/>
        <v>31.666666666666668</v>
      </c>
      <c r="Q329" s="294">
        <f t="shared" si="327"/>
        <v>53.2</v>
      </c>
    </row>
    <row r="330" spans="1:17" ht="12.75" customHeight="1" x14ac:dyDescent="0.2">
      <c r="A330" s="276"/>
      <c r="B330" s="280"/>
      <c r="C330" s="280"/>
      <c r="D330" s="296"/>
      <c r="E330" s="298"/>
      <c r="F330" s="298"/>
      <c r="G330" s="303"/>
      <c r="H330" s="290"/>
      <c r="I330" s="291"/>
      <c r="J330" s="71"/>
      <c r="K330" s="23"/>
      <c r="L330" s="24"/>
      <c r="M330" s="23"/>
      <c r="N330" s="68"/>
      <c r="O330" s="290"/>
      <c r="P330" s="292"/>
      <c r="Q330" s="294"/>
    </row>
    <row r="331" spans="1:17" ht="12.75" customHeight="1" x14ac:dyDescent="0.2">
      <c r="A331" s="276"/>
      <c r="B331" s="280"/>
      <c r="C331" s="280"/>
      <c r="D331" s="296"/>
      <c r="E331" s="298"/>
      <c r="F331" s="298"/>
      <c r="G331" s="303"/>
      <c r="H331" s="290"/>
      <c r="I331" s="291"/>
      <c r="J331" s="71"/>
      <c r="K331" s="23"/>
      <c r="L331" s="24"/>
      <c r="M331" s="24"/>
      <c r="N331" s="68"/>
      <c r="O331" s="290"/>
      <c r="P331" s="292"/>
      <c r="Q331" s="294"/>
    </row>
    <row r="332" spans="1:17" ht="12.75" customHeight="1" x14ac:dyDescent="0.2">
      <c r="A332" s="276"/>
      <c r="B332" s="280"/>
      <c r="C332" s="280"/>
      <c r="D332" s="296"/>
      <c r="E332" s="299"/>
      <c r="F332" s="299"/>
      <c r="G332" s="304"/>
      <c r="H332" s="290"/>
      <c r="I332" s="291"/>
      <c r="J332" s="71"/>
      <c r="K332" s="23"/>
      <c r="L332" s="24"/>
      <c r="M332" s="23"/>
      <c r="N332" s="68"/>
      <c r="O332" s="290"/>
      <c r="P332" s="292"/>
      <c r="Q332" s="294"/>
    </row>
    <row r="333" spans="1:17" ht="12.75" customHeight="1" x14ac:dyDescent="0.2">
      <c r="A333" s="276">
        <v>76</v>
      </c>
      <c r="B333" s="295" t="s">
        <v>125</v>
      </c>
      <c r="C333" s="280" t="s">
        <v>126</v>
      </c>
      <c r="D333" s="296" t="s">
        <v>121</v>
      </c>
      <c r="E333" s="297">
        <v>9.4</v>
      </c>
      <c r="F333" s="297">
        <v>0.14000000000000001</v>
      </c>
      <c r="G333" s="300">
        <v>0.01</v>
      </c>
      <c r="H333" s="290">
        <f t="shared" ref="H333" si="330">+F333*1864.96/1000</f>
        <v>0.2610944</v>
      </c>
      <c r="I333" s="291">
        <f t="shared" ref="I333" si="331">+G333*2400.51/1000</f>
        <v>2.4005100000000001E-2</v>
      </c>
      <c r="J333" s="71" t="s">
        <v>105</v>
      </c>
      <c r="K333" s="23" t="s">
        <v>101</v>
      </c>
      <c r="L333" s="24">
        <v>3.0599999999999999E-2</v>
      </c>
      <c r="M333" s="23">
        <v>26.4</v>
      </c>
      <c r="N333" s="68">
        <f t="shared" ref="N333" si="332">+L333*M333*1.05*1.02*1.0572</f>
        <v>0.91468588780799975</v>
      </c>
      <c r="O333" s="290">
        <f t="shared" ref="O333:O337" si="333">+N333+N334+N335+N336</f>
        <v>0.91468588780799975</v>
      </c>
      <c r="P333" s="292">
        <f t="shared" ref="P333:P337" si="334">+H333+I333+O333</f>
        <v>1.1997853878079998</v>
      </c>
      <c r="Q333" s="294">
        <f t="shared" ref="Q333:Q337" si="335">+E333*P333</f>
        <v>11.277982645395198</v>
      </c>
    </row>
    <row r="334" spans="1:17" ht="12.75" customHeight="1" x14ac:dyDescent="0.2">
      <c r="A334" s="276"/>
      <c r="B334" s="295"/>
      <c r="C334" s="280"/>
      <c r="D334" s="296"/>
      <c r="E334" s="298"/>
      <c r="F334" s="298">
        <v>2106</v>
      </c>
      <c r="G334" s="300"/>
      <c r="H334" s="290"/>
      <c r="I334" s="291"/>
      <c r="J334" s="71"/>
      <c r="K334" s="23"/>
      <c r="L334" s="24"/>
      <c r="M334" s="23"/>
      <c r="N334" s="68"/>
      <c r="O334" s="290"/>
      <c r="P334" s="292"/>
      <c r="Q334" s="294"/>
    </row>
    <row r="335" spans="1:17" ht="12.75" customHeight="1" x14ac:dyDescent="0.2">
      <c r="A335" s="276"/>
      <c r="B335" s="295"/>
      <c r="C335" s="280"/>
      <c r="D335" s="296"/>
      <c r="E335" s="298"/>
      <c r="F335" s="298">
        <v>2106</v>
      </c>
      <c r="G335" s="300"/>
      <c r="H335" s="290"/>
      <c r="I335" s="291"/>
      <c r="J335" s="71"/>
      <c r="K335" s="23"/>
      <c r="L335" s="24"/>
      <c r="M335" s="24"/>
      <c r="N335" s="68"/>
      <c r="O335" s="290"/>
      <c r="P335" s="292"/>
      <c r="Q335" s="294"/>
    </row>
    <row r="336" spans="1:17" ht="12.75" customHeight="1" x14ac:dyDescent="0.2">
      <c r="A336" s="276"/>
      <c r="B336" s="295"/>
      <c r="C336" s="280"/>
      <c r="D336" s="296"/>
      <c r="E336" s="299"/>
      <c r="F336" s="299">
        <v>2106</v>
      </c>
      <c r="G336" s="300"/>
      <c r="H336" s="290"/>
      <c r="I336" s="291"/>
      <c r="J336" s="71"/>
      <c r="K336" s="23"/>
      <c r="L336" s="24"/>
      <c r="M336" s="23"/>
      <c r="N336" s="68"/>
      <c r="O336" s="290"/>
      <c r="P336" s="292"/>
      <c r="Q336" s="294"/>
    </row>
    <row r="337" spans="1:17" ht="12.75" customHeight="1" x14ac:dyDescent="0.2">
      <c r="A337" s="276">
        <v>77</v>
      </c>
      <c r="B337" s="277" t="s">
        <v>127</v>
      </c>
      <c r="C337" s="330" t="s">
        <v>128</v>
      </c>
      <c r="D337" s="281" t="s">
        <v>121</v>
      </c>
      <c r="E337" s="297">
        <v>9.4</v>
      </c>
      <c r="F337" s="297">
        <v>0.61</v>
      </c>
      <c r="G337" s="302">
        <v>0.05</v>
      </c>
      <c r="H337" s="290">
        <f t="shared" ref="H337" si="336">+F337*1864.96/1000</f>
        <v>1.1376256</v>
      </c>
      <c r="I337" s="291">
        <f t="shared" ref="I337" si="337">+G337*2400.51/1000</f>
        <v>0.12002550000000002</v>
      </c>
      <c r="J337" s="71" t="s">
        <v>129</v>
      </c>
      <c r="K337" s="67" t="s">
        <v>122</v>
      </c>
      <c r="L337" s="69">
        <v>1.02</v>
      </c>
      <c r="M337" s="167">
        <v>3.2500000000000004</v>
      </c>
      <c r="N337" s="68">
        <f t="shared" ref="N337:N338" si="338">+L337*M337*1.05*1.02*1.0572</f>
        <v>3.7534458780000004</v>
      </c>
      <c r="O337" s="290">
        <f t="shared" si="333"/>
        <v>4.4200306916640004</v>
      </c>
      <c r="P337" s="292">
        <f t="shared" si="334"/>
        <v>5.6776817916640008</v>
      </c>
      <c r="Q337" s="294">
        <f t="shared" si="335"/>
        <v>53.370208841641606</v>
      </c>
    </row>
    <row r="338" spans="1:17" ht="12.75" customHeight="1" x14ac:dyDescent="0.2">
      <c r="A338" s="276"/>
      <c r="B338" s="278"/>
      <c r="C338" s="331"/>
      <c r="D338" s="282"/>
      <c r="E338" s="298"/>
      <c r="F338" s="298"/>
      <c r="G338" s="303"/>
      <c r="H338" s="290"/>
      <c r="I338" s="291"/>
      <c r="J338" s="71" t="s">
        <v>105</v>
      </c>
      <c r="K338" s="23" t="s">
        <v>101</v>
      </c>
      <c r="L338" s="24">
        <v>2.23E-2</v>
      </c>
      <c r="M338" s="23">
        <v>26.4</v>
      </c>
      <c r="N338" s="68">
        <f t="shared" si="338"/>
        <v>0.66658481366400002</v>
      </c>
      <c r="O338" s="290"/>
      <c r="P338" s="292"/>
      <c r="Q338" s="294"/>
    </row>
    <row r="339" spans="1:17" ht="12.75" customHeight="1" x14ac:dyDescent="0.2">
      <c r="A339" s="276"/>
      <c r="B339" s="278"/>
      <c r="C339" s="331"/>
      <c r="D339" s="282"/>
      <c r="E339" s="298"/>
      <c r="F339" s="298"/>
      <c r="G339" s="303"/>
      <c r="H339" s="290"/>
      <c r="I339" s="291"/>
      <c r="J339" s="71"/>
      <c r="K339" s="23"/>
      <c r="L339" s="24"/>
      <c r="M339" s="24"/>
      <c r="N339" s="68"/>
      <c r="O339" s="290"/>
      <c r="P339" s="292"/>
      <c r="Q339" s="294"/>
    </row>
    <row r="340" spans="1:17" ht="12.75" customHeight="1" x14ac:dyDescent="0.2">
      <c r="A340" s="276"/>
      <c r="B340" s="279"/>
      <c r="C340" s="332"/>
      <c r="D340" s="283"/>
      <c r="E340" s="299"/>
      <c r="F340" s="299"/>
      <c r="G340" s="304"/>
      <c r="H340" s="290"/>
      <c r="I340" s="291"/>
      <c r="J340" s="71"/>
      <c r="K340" s="23"/>
      <c r="L340" s="24"/>
      <c r="M340" s="23"/>
      <c r="N340" s="68"/>
      <c r="O340" s="290"/>
      <c r="P340" s="292"/>
      <c r="Q340" s="294"/>
    </row>
    <row r="341" spans="1:17" ht="12.75" customHeight="1" x14ac:dyDescent="0.2">
      <c r="A341" s="276">
        <v>78</v>
      </c>
      <c r="B341" s="333" t="s">
        <v>152</v>
      </c>
      <c r="C341" s="330" t="s">
        <v>153</v>
      </c>
      <c r="D341" s="281" t="s">
        <v>104</v>
      </c>
      <c r="E341" s="297">
        <v>0.81</v>
      </c>
      <c r="F341" s="297">
        <v>2.73</v>
      </c>
      <c r="G341" s="302">
        <v>0.92</v>
      </c>
      <c r="H341" s="290">
        <f t="shared" ref="H341" si="339">+F341*1864.96/1000</f>
        <v>5.0913408000000002</v>
      </c>
      <c r="I341" s="291">
        <f t="shared" ref="I341" si="340">+G341*2400.51/1000</f>
        <v>2.2084692000000006</v>
      </c>
      <c r="J341" s="71" t="s">
        <v>154</v>
      </c>
      <c r="K341" s="67" t="s">
        <v>102</v>
      </c>
      <c r="L341" s="69">
        <v>125</v>
      </c>
      <c r="M341" s="166">
        <v>0.13750000000000001</v>
      </c>
      <c r="N341" s="68">
        <f t="shared" ref="N341:N342" si="341">+L341*M341*1.05*1.02*1.0572</f>
        <v>19.460739374999996</v>
      </c>
      <c r="O341" s="290">
        <f t="shared" ref="O341" si="342">+N341+N342+N343+N344</f>
        <v>23.944493726999994</v>
      </c>
      <c r="P341" s="292">
        <f t="shared" ref="P341" si="343">+H341+I341+O341</f>
        <v>31.244303726999995</v>
      </c>
      <c r="Q341" s="294">
        <f t="shared" ref="Q341" si="344">+E341*P341</f>
        <v>25.307886018869997</v>
      </c>
    </row>
    <row r="342" spans="1:17" ht="12.75" customHeight="1" x14ac:dyDescent="0.2">
      <c r="A342" s="276"/>
      <c r="B342" s="334"/>
      <c r="C342" s="331"/>
      <c r="D342" s="282"/>
      <c r="E342" s="298"/>
      <c r="F342" s="298"/>
      <c r="G342" s="303"/>
      <c r="H342" s="290"/>
      <c r="I342" s="291"/>
      <c r="J342" s="71" t="s">
        <v>105</v>
      </c>
      <c r="K342" s="23" t="s">
        <v>101</v>
      </c>
      <c r="L342" s="24">
        <v>0.15</v>
      </c>
      <c r="M342" s="23">
        <v>26.4</v>
      </c>
      <c r="N342" s="68">
        <f t="shared" si="341"/>
        <v>4.4837543519999992</v>
      </c>
      <c r="O342" s="290"/>
      <c r="P342" s="292"/>
      <c r="Q342" s="294"/>
    </row>
    <row r="343" spans="1:17" ht="12.75" customHeight="1" x14ac:dyDescent="0.2">
      <c r="A343" s="276"/>
      <c r="B343" s="334"/>
      <c r="C343" s="331"/>
      <c r="D343" s="282"/>
      <c r="E343" s="298"/>
      <c r="F343" s="298"/>
      <c r="G343" s="303"/>
      <c r="H343" s="290"/>
      <c r="I343" s="291"/>
      <c r="J343" s="71"/>
      <c r="K343" s="23"/>
      <c r="L343" s="24"/>
      <c r="M343" s="24"/>
      <c r="N343" s="68"/>
      <c r="O343" s="290"/>
      <c r="P343" s="292"/>
      <c r="Q343" s="294"/>
    </row>
    <row r="344" spans="1:17" ht="12.75" customHeight="1" x14ac:dyDescent="0.2">
      <c r="A344" s="276"/>
      <c r="B344" s="335"/>
      <c r="C344" s="332"/>
      <c r="D344" s="283"/>
      <c r="E344" s="299"/>
      <c r="F344" s="299"/>
      <c r="G344" s="304"/>
      <c r="H344" s="290"/>
      <c r="I344" s="291"/>
      <c r="J344" s="71"/>
      <c r="K344" s="23"/>
      <c r="L344" s="24"/>
      <c r="M344" s="23"/>
      <c r="N344" s="68"/>
      <c r="O344" s="290"/>
      <c r="P344" s="292"/>
      <c r="Q344" s="294"/>
    </row>
    <row r="345" spans="1:17" ht="12.75" customHeight="1" x14ac:dyDescent="0.2">
      <c r="A345" s="276">
        <v>79</v>
      </c>
      <c r="B345" s="295" t="s">
        <v>147</v>
      </c>
      <c r="C345" s="280" t="s">
        <v>250</v>
      </c>
      <c r="D345" s="296" t="s">
        <v>121</v>
      </c>
      <c r="E345" s="297">
        <v>8.1</v>
      </c>
      <c r="F345" s="315">
        <v>0.46400000000000002</v>
      </c>
      <c r="G345" s="316">
        <v>7.0000000000000007E-2</v>
      </c>
      <c r="H345" s="290">
        <f t="shared" ref="H345" si="345">+F345*1864.96/1000</f>
        <v>0.86534144000000002</v>
      </c>
      <c r="I345" s="291">
        <f t="shared" ref="I345" si="346">+G345*2400.51/1000</f>
        <v>0.16803570000000001</v>
      </c>
      <c r="J345" s="71" t="s">
        <v>105</v>
      </c>
      <c r="K345" s="23" t="s">
        <v>101</v>
      </c>
      <c r="L345" s="24">
        <v>2.23E-2</v>
      </c>
      <c r="M345" s="23">
        <v>26.4</v>
      </c>
      <c r="N345" s="68">
        <f t="shared" ref="N345" si="347">+L345*M345*1.05*1.02*1.0572</f>
        <v>0.66658481366400002</v>
      </c>
      <c r="O345" s="290">
        <f t="shared" ref="O345:O449" si="348">+N345+N346+N347+N348</f>
        <v>0.66658481366400002</v>
      </c>
      <c r="P345" s="292">
        <f t="shared" ref="P345:P449" si="349">+H345+I345+O345</f>
        <v>1.699961953664</v>
      </c>
      <c r="Q345" s="294">
        <f t="shared" ref="Q345:Q449" si="350">+E345*P345</f>
        <v>13.7696918246784</v>
      </c>
    </row>
    <row r="346" spans="1:17" ht="12.75" customHeight="1" x14ac:dyDescent="0.2">
      <c r="A346" s="276"/>
      <c r="B346" s="295"/>
      <c r="C346" s="280"/>
      <c r="D346" s="296"/>
      <c r="E346" s="298"/>
      <c r="F346" s="315"/>
      <c r="G346" s="316"/>
      <c r="H346" s="290"/>
      <c r="I346" s="291"/>
      <c r="J346" s="149"/>
      <c r="K346" s="149"/>
      <c r="L346" s="150"/>
      <c r="M346" s="160"/>
      <c r="N346" s="160"/>
      <c r="O346" s="290"/>
      <c r="P346" s="292"/>
      <c r="Q346" s="294"/>
    </row>
    <row r="347" spans="1:17" ht="12.75" customHeight="1" x14ac:dyDescent="0.2">
      <c r="A347" s="276"/>
      <c r="B347" s="295"/>
      <c r="C347" s="280"/>
      <c r="D347" s="296"/>
      <c r="E347" s="298"/>
      <c r="F347" s="315"/>
      <c r="G347" s="316"/>
      <c r="H347" s="290"/>
      <c r="I347" s="291"/>
      <c r="J347" s="149"/>
      <c r="K347" s="149"/>
      <c r="L347" s="177"/>
      <c r="M347" s="178"/>
      <c r="N347" s="179"/>
      <c r="O347" s="290"/>
      <c r="P347" s="292"/>
      <c r="Q347" s="294"/>
    </row>
    <row r="348" spans="1:17" ht="12.75" customHeight="1" x14ac:dyDescent="0.2">
      <c r="A348" s="276"/>
      <c r="B348" s="295"/>
      <c r="C348" s="280"/>
      <c r="D348" s="296"/>
      <c r="E348" s="299"/>
      <c r="F348" s="315"/>
      <c r="G348" s="316"/>
      <c r="H348" s="290"/>
      <c r="I348" s="291"/>
      <c r="J348" s="149"/>
      <c r="K348" s="149"/>
      <c r="L348" s="177"/>
      <c r="M348" s="178"/>
      <c r="N348" s="179"/>
      <c r="O348" s="290"/>
      <c r="P348" s="292"/>
      <c r="Q348" s="294"/>
    </row>
    <row r="349" spans="1:17" ht="12.75" customHeight="1" x14ac:dyDescent="0.2">
      <c r="A349" s="276">
        <v>80</v>
      </c>
      <c r="B349" s="311" t="s">
        <v>251</v>
      </c>
      <c r="C349" s="280" t="s">
        <v>252</v>
      </c>
      <c r="D349" s="296" t="s">
        <v>121</v>
      </c>
      <c r="E349" s="297">
        <v>8.1</v>
      </c>
      <c r="F349" s="297">
        <v>0.57999999999999996</v>
      </c>
      <c r="G349" s="300">
        <v>0.1192</v>
      </c>
      <c r="H349" s="290">
        <f t="shared" ref="H349" si="351">+F349*1864.96/1000</f>
        <v>1.0816767999999999</v>
      </c>
      <c r="I349" s="291">
        <f t="shared" ref="I349" si="352">+G349*2400.51/1000</f>
        <v>0.28614079200000003</v>
      </c>
      <c r="J349" s="184" t="s">
        <v>253</v>
      </c>
      <c r="K349" s="184" t="s">
        <v>68</v>
      </c>
      <c r="L349" s="184">
        <v>2.41E-2</v>
      </c>
      <c r="M349" s="166">
        <v>17.386666666666667</v>
      </c>
      <c r="N349" s="68">
        <f t="shared" ref="N349" si="353">+L349*M349*1.05*1.02*1.0572</f>
        <v>0.4744385783424</v>
      </c>
      <c r="O349" s="290">
        <f t="shared" si="348"/>
        <v>0.47557083954239998</v>
      </c>
      <c r="P349" s="292">
        <f t="shared" si="349"/>
        <v>1.8433884315424001</v>
      </c>
      <c r="Q349" s="294">
        <f t="shared" si="350"/>
        <v>14.931446295493441</v>
      </c>
    </row>
    <row r="350" spans="1:17" ht="12.75" customHeight="1" x14ac:dyDescent="0.2">
      <c r="A350" s="276"/>
      <c r="B350" s="311"/>
      <c r="C350" s="280"/>
      <c r="D350" s="296"/>
      <c r="E350" s="298"/>
      <c r="F350" s="298"/>
      <c r="G350" s="300"/>
      <c r="H350" s="290"/>
      <c r="I350" s="291"/>
      <c r="J350" s="182"/>
      <c r="K350" s="182"/>
      <c r="L350" s="182"/>
      <c r="M350" s="175"/>
      <c r="N350" s="71"/>
      <c r="O350" s="290"/>
      <c r="P350" s="292"/>
      <c r="Q350" s="294"/>
    </row>
    <row r="351" spans="1:17" ht="12.75" customHeight="1" x14ac:dyDescent="0.2">
      <c r="A351" s="276"/>
      <c r="B351" s="311"/>
      <c r="C351" s="280"/>
      <c r="D351" s="296"/>
      <c r="E351" s="298"/>
      <c r="F351" s="298"/>
      <c r="G351" s="300"/>
      <c r="H351" s="290"/>
      <c r="I351" s="291"/>
      <c r="J351" s="184" t="s">
        <v>254</v>
      </c>
      <c r="K351" s="23" t="s">
        <v>101</v>
      </c>
      <c r="L351" s="182">
        <v>8.0000000000000002E-3</v>
      </c>
      <c r="M351" s="175">
        <v>0.125</v>
      </c>
      <c r="N351" s="68">
        <f t="shared" ref="N351" si="354">+L351*M351*1.05*1.02*1.0572</f>
        <v>1.1322612000000001E-3</v>
      </c>
      <c r="O351" s="290"/>
      <c r="P351" s="292"/>
      <c r="Q351" s="294"/>
    </row>
    <row r="352" spans="1:17" ht="12.75" customHeight="1" x14ac:dyDescent="0.2">
      <c r="A352" s="276"/>
      <c r="B352" s="311"/>
      <c r="C352" s="280"/>
      <c r="D352" s="296"/>
      <c r="E352" s="299"/>
      <c r="F352" s="299"/>
      <c r="G352" s="300"/>
      <c r="H352" s="290"/>
      <c r="I352" s="291"/>
      <c r="J352" s="182"/>
      <c r="K352" s="182"/>
      <c r="L352" s="182"/>
      <c r="M352" s="175"/>
      <c r="N352" s="71"/>
      <c r="O352" s="290"/>
      <c r="P352" s="292"/>
      <c r="Q352" s="294"/>
    </row>
    <row r="353" spans="1:17" ht="12.75" customHeight="1" x14ac:dyDescent="0.25">
      <c r="A353" s="276">
        <v>81</v>
      </c>
      <c r="B353" s="295" t="s">
        <v>207</v>
      </c>
      <c r="C353" s="280" t="s">
        <v>255</v>
      </c>
      <c r="D353" s="296" t="s">
        <v>121</v>
      </c>
      <c r="E353" s="297">
        <v>33.200000000000003</v>
      </c>
      <c r="F353" s="297">
        <v>0.1386</v>
      </c>
      <c r="G353" s="300">
        <v>5.4000000000000003E-3</v>
      </c>
      <c r="H353" s="290">
        <f t="shared" ref="H353" si="355">+F353*1864.96/1000</f>
        <v>0.258483456</v>
      </c>
      <c r="I353" s="291">
        <f t="shared" ref="I353" si="356">+G353*2400.51/1000</f>
        <v>1.2962754000000002E-2</v>
      </c>
      <c r="J353" s="67"/>
      <c r="K353" s="67"/>
      <c r="L353" s="23"/>
      <c r="M353" s="185"/>
      <c r="N353" s="68"/>
      <c r="O353" s="290">
        <f t="shared" si="348"/>
        <v>0</v>
      </c>
      <c r="P353" s="292">
        <f t="shared" si="349"/>
        <v>0.27144621000000002</v>
      </c>
      <c r="Q353" s="294">
        <f t="shared" si="350"/>
        <v>9.0120141720000007</v>
      </c>
    </row>
    <row r="354" spans="1:17" ht="12.75" customHeight="1" x14ac:dyDescent="0.2">
      <c r="A354" s="276"/>
      <c r="B354" s="295"/>
      <c r="C354" s="280"/>
      <c r="D354" s="296"/>
      <c r="E354" s="298"/>
      <c r="F354" s="298"/>
      <c r="G354" s="300"/>
      <c r="H354" s="290"/>
      <c r="I354" s="291"/>
      <c r="J354" s="67"/>
      <c r="K354" s="67"/>
      <c r="L354" s="23"/>
      <c r="M354" s="170"/>
      <c r="N354" s="68"/>
      <c r="O354" s="290"/>
      <c r="P354" s="292"/>
      <c r="Q354" s="294"/>
    </row>
    <row r="355" spans="1:17" ht="12.75" customHeight="1" x14ac:dyDescent="0.25">
      <c r="A355" s="276"/>
      <c r="B355" s="295"/>
      <c r="C355" s="280"/>
      <c r="D355" s="296"/>
      <c r="E355" s="298"/>
      <c r="F355" s="298"/>
      <c r="G355" s="300"/>
      <c r="H355" s="290"/>
      <c r="I355" s="291"/>
      <c r="J355" s="67"/>
      <c r="K355" s="67"/>
      <c r="L355" s="24"/>
      <c r="M355" s="185"/>
      <c r="N355" s="68"/>
      <c r="O355" s="290"/>
      <c r="P355" s="292"/>
      <c r="Q355" s="294"/>
    </row>
    <row r="356" spans="1:17" ht="12.75" customHeight="1" x14ac:dyDescent="0.2">
      <c r="A356" s="276"/>
      <c r="B356" s="295"/>
      <c r="C356" s="280"/>
      <c r="D356" s="296"/>
      <c r="E356" s="299"/>
      <c r="F356" s="299"/>
      <c r="G356" s="300"/>
      <c r="H356" s="290"/>
      <c r="I356" s="291"/>
      <c r="J356" s="67"/>
      <c r="K356" s="67"/>
      <c r="L356" s="23"/>
      <c r="M356" s="170"/>
      <c r="N356" s="68"/>
      <c r="O356" s="290"/>
      <c r="P356" s="292"/>
      <c r="Q356" s="294"/>
    </row>
    <row r="357" spans="1:17" ht="12.75" customHeight="1" x14ac:dyDescent="0.25">
      <c r="A357" s="276">
        <v>82</v>
      </c>
      <c r="B357" s="327" t="s">
        <v>256</v>
      </c>
      <c r="C357" s="330" t="s">
        <v>257</v>
      </c>
      <c r="D357" s="296" t="s">
        <v>121</v>
      </c>
      <c r="E357" s="297">
        <v>16.5</v>
      </c>
      <c r="F357" s="297">
        <v>0.47</v>
      </c>
      <c r="G357" s="300"/>
      <c r="H357" s="290">
        <f t="shared" ref="H357" si="357">+F357*1864.96/1000</f>
        <v>0.87653120000000007</v>
      </c>
      <c r="I357" s="291"/>
      <c r="J357" s="182"/>
      <c r="K357" s="182"/>
      <c r="L357" s="182"/>
      <c r="M357" s="183"/>
      <c r="N357" s="68"/>
      <c r="O357" s="290">
        <f t="shared" si="348"/>
        <v>0</v>
      </c>
      <c r="P357" s="292">
        <f t="shared" si="349"/>
        <v>0.87653120000000007</v>
      </c>
      <c r="Q357" s="294">
        <f t="shared" si="350"/>
        <v>14.4627648</v>
      </c>
    </row>
    <row r="358" spans="1:17" ht="12.75" customHeight="1" x14ac:dyDescent="0.2">
      <c r="A358" s="276"/>
      <c r="B358" s="328"/>
      <c r="C358" s="331"/>
      <c r="D358" s="296"/>
      <c r="E358" s="298"/>
      <c r="F358" s="298"/>
      <c r="G358" s="300"/>
      <c r="H358" s="290"/>
      <c r="I358" s="291"/>
      <c r="J358" s="182"/>
      <c r="K358" s="182"/>
      <c r="L358" s="182"/>
      <c r="M358" s="175"/>
      <c r="N358" s="68"/>
      <c r="O358" s="290"/>
      <c r="P358" s="292"/>
      <c r="Q358" s="294"/>
    </row>
    <row r="359" spans="1:17" ht="12.75" customHeight="1" x14ac:dyDescent="0.2">
      <c r="A359" s="276"/>
      <c r="B359" s="328"/>
      <c r="C359" s="331"/>
      <c r="D359" s="296"/>
      <c r="E359" s="298"/>
      <c r="F359" s="298"/>
      <c r="G359" s="300"/>
      <c r="H359" s="290"/>
      <c r="I359" s="291"/>
      <c r="J359" s="182"/>
      <c r="K359" s="182"/>
      <c r="L359" s="182"/>
      <c r="M359" s="175"/>
      <c r="N359" s="68"/>
      <c r="O359" s="290"/>
      <c r="P359" s="292"/>
      <c r="Q359" s="294"/>
    </row>
    <row r="360" spans="1:17" ht="12.75" customHeight="1" x14ac:dyDescent="0.2">
      <c r="A360" s="276"/>
      <c r="B360" s="329"/>
      <c r="C360" s="332"/>
      <c r="D360" s="296"/>
      <c r="E360" s="299"/>
      <c r="F360" s="299"/>
      <c r="G360" s="300"/>
      <c r="H360" s="290"/>
      <c r="I360" s="291"/>
      <c r="J360" s="182"/>
      <c r="K360" s="182"/>
      <c r="L360" s="182"/>
      <c r="M360" s="175"/>
      <c r="N360" s="68"/>
      <c r="O360" s="290"/>
      <c r="P360" s="292"/>
      <c r="Q360" s="294"/>
    </row>
    <row r="361" spans="1:17" ht="12.75" customHeight="1" x14ac:dyDescent="0.2">
      <c r="A361" s="276">
        <v>83</v>
      </c>
      <c r="B361" s="326" t="s">
        <v>130</v>
      </c>
      <c r="C361" s="280" t="s">
        <v>258</v>
      </c>
      <c r="D361" s="296" t="s">
        <v>121</v>
      </c>
      <c r="E361" s="297">
        <v>16.5</v>
      </c>
      <c r="F361" s="315">
        <v>0.46400000000000002</v>
      </c>
      <c r="G361" s="316">
        <v>7.0000000000000007E-2</v>
      </c>
      <c r="H361" s="290">
        <f t="shared" ref="H361" si="358">+F361*1864.96/1000</f>
        <v>0.86534144000000002</v>
      </c>
      <c r="I361" s="291">
        <f t="shared" ref="I361" si="359">+G361*2400.51/1000</f>
        <v>0.16803570000000001</v>
      </c>
      <c r="J361" s="71" t="s">
        <v>105</v>
      </c>
      <c r="K361" s="23" t="s">
        <v>101</v>
      </c>
      <c r="L361" s="24">
        <v>2.23E-2</v>
      </c>
      <c r="M361" s="23">
        <v>26.4</v>
      </c>
      <c r="N361" s="68">
        <f t="shared" ref="N361" si="360">+L361*M361*1.05*1.02*1.0572</f>
        <v>0.66658481366400002</v>
      </c>
      <c r="O361" s="290">
        <f t="shared" ref="O361" si="361">+N361+N362+N363+N364</f>
        <v>0.66658481366400002</v>
      </c>
      <c r="P361" s="292">
        <f t="shared" ref="P361" si="362">+H361+I361+O361</f>
        <v>1.699961953664</v>
      </c>
      <c r="Q361" s="294">
        <f t="shared" si="350"/>
        <v>28.049372235456001</v>
      </c>
    </row>
    <row r="362" spans="1:17" ht="12.75" customHeight="1" x14ac:dyDescent="0.2">
      <c r="A362" s="276"/>
      <c r="B362" s="326"/>
      <c r="C362" s="280"/>
      <c r="D362" s="296"/>
      <c r="E362" s="298"/>
      <c r="F362" s="315"/>
      <c r="G362" s="316"/>
      <c r="H362" s="290"/>
      <c r="I362" s="291"/>
      <c r="J362" s="149"/>
      <c r="K362" s="149"/>
      <c r="L362" s="150"/>
      <c r="M362" s="160"/>
      <c r="N362" s="160"/>
      <c r="O362" s="290"/>
      <c r="P362" s="292"/>
      <c r="Q362" s="294"/>
    </row>
    <row r="363" spans="1:17" ht="12.75" customHeight="1" x14ac:dyDescent="0.2">
      <c r="A363" s="276"/>
      <c r="B363" s="326"/>
      <c r="C363" s="280"/>
      <c r="D363" s="296"/>
      <c r="E363" s="298"/>
      <c r="F363" s="315"/>
      <c r="G363" s="316"/>
      <c r="H363" s="290"/>
      <c r="I363" s="291"/>
      <c r="J363" s="149"/>
      <c r="K363" s="149"/>
      <c r="L363" s="177"/>
      <c r="M363" s="178"/>
      <c r="N363" s="179"/>
      <c r="O363" s="290"/>
      <c r="P363" s="292"/>
      <c r="Q363" s="294"/>
    </row>
    <row r="364" spans="1:17" ht="12.75" customHeight="1" x14ac:dyDescent="0.2">
      <c r="A364" s="276"/>
      <c r="B364" s="326"/>
      <c r="C364" s="280"/>
      <c r="D364" s="296"/>
      <c r="E364" s="299"/>
      <c r="F364" s="315"/>
      <c r="G364" s="316"/>
      <c r="H364" s="290"/>
      <c r="I364" s="291"/>
      <c r="J364" s="149"/>
      <c r="K364" s="149"/>
      <c r="L364" s="177"/>
      <c r="M364" s="178"/>
      <c r="N364" s="179"/>
      <c r="O364" s="290"/>
      <c r="P364" s="292"/>
      <c r="Q364" s="294"/>
    </row>
    <row r="365" spans="1:17" ht="12.75" customHeight="1" x14ac:dyDescent="0.2">
      <c r="A365" s="276">
        <v>84</v>
      </c>
      <c r="B365" s="295" t="s">
        <v>131</v>
      </c>
      <c r="C365" s="314" t="s">
        <v>176</v>
      </c>
      <c r="D365" s="296" t="s">
        <v>103</v>
      </c>
      <c r="E365" s="308">
        <v>16.5</v>
      </c>
      <c r="F365" s="315">
        <v>1.25</v>
      </c>
      <c r="G365" s="316">
        <v>0.02</v>
      </c>
      <c r="H365" s="290">
        <f t="shared" ref="H365" si="363">+F365*1864.96/1000</f>
        <v>2.3311999999999999</v>
      </c>
      <c r="I365" s="291">
        <f t="shared" ref="I365" si="364">+G365*2400.51/1000</f>
        <v>4.8010200000000003E-2</v>
      </c>
      <c r="J365" s="149" t="s">
        <v>132</v>
      </c>
      <c r="K365" s="67" t="s">
        <v>122</v>
      </c>
      <c r="L365" s="150">
        <v>1.02</v>
      </c>
      <c r="M365" s="167">
        <v>3.3333333333333335</v>
      </c>
      <c r="N365" s="68">
        <f t="shared" ref="N365:N366" si="365">+L365*M365*1.05*1.02*1.0572</f>
        <v>3.8496880800000004</v>
      </c>
      <c r="O365" s="290">
        <f t="shared" ref="O365" si="366">+N365+N366+N367+N368</f>
        <v>4.2980635152</v>
      </c>
      <c r="P365" s="292">
        <f t="shared" ref="P365" si="367">+H365+I365+O365</f>
        <v>6.6772737152000001</v>
      </c>
      <c r="Q365" s="294">
        <f t="shared" ref="Q365" si="368">+E365*P365</f>
        <v>110.1750163008</v>
      </c>
    </row>
    <row r="366" spans="1:17" ht="12.75" customHeight="1" x14ac:dyDescent="0.2">
      <c r="A366" s="276"/>
      <c r="B366" s="295"/>
      <c r="C366" s="314"/>
      <c r="D366" s="296"/>
      <c r="E366" s="309"/>
      <c r="F366" s="315"/>
      <c r="G366" s="316"/>
      <c r="H366" s="290"/>
      <c r="I366" s="291"/>
      <c r="J366" s="71" t="s">
        <v>105</v>
      </c>
      <c r="K366" s="23" t="s">
        <v>101</v>
      </c>
      <c r="L366" s="24">
        <v>1.4999999999999999E-2</v>
      </c>
      <c r="M366" s="23">
        <v>26.4</v>
      </c>
      <c r="N366" s="68">
        <f t="shared" si="365"/>
        <v>0.44837543519999995</v>
      </c>
      <c r="O366" s="290"/>
      <c r="P366" s="292"/>
      <c r="Q366" s="294"/>
    </row>
    <row r="367" spans="1:17" ht="12.75" customHeight="1" x14ac:dyDescent="0.2">
      <c r="A367" s="276"/>
      <c r="B367" s="295"/>
      <c r="C367" s="314"/>
      <c r="D367" s="296"/>
      <c r="E367" s="309"/>
      <c r="F367" s="315"/>
      <c r="G367" s="316"/>
      <c r="H367" s="290"/>
      <c r="I367" s="291"/>
      <c r="J367" s="149"/>
      <c r="K367" s="149"/>
      <c r="L367" s="177"/>
      <c r="M367" s="178"/>
      <c r="N367" s="179"/>
      <c r="O367" s="290"/>
      <c r="P367" s="292"/>
      <c r="Q367" s="294"/>
    </row>
    <row r="368" spans="1:17" ht="12.75" customHeight="1" x14ac:dyDescent="0.2">
      <c r="A368" s="276"/>
      <c r="B368" s="295"/>
      <c r="C368" s="314"/>
      <c r="D368" s="296"/>
      <c r="E368" s="310"/>
      <c r="F368" s="315"/>
      <c r="G368" s="316"/>
      <c r="H368" s="290"/>
      <c r="I368" s="291"/>
      <c r="J368" s="149"/>
      <c r="K368" s="149"/>
      <c r="L368" s="177"/>
      <c r="M368" s="178"/>
      <c r="N368" s="179"/>
      <c r="O368" s="290"/>
      <c r="P368" s="292"/>
      <c r="Q368" s="294"/>
    </row>
    <row r="369" spans="1:17" ht="12.75" customHeight="1" x14ac:dyDescent="0.2">
      <c r="A369" s="276">
        <v>85</v>
      </c>
      <c r="B369" s="295" t="s">
        <v>133</v>
      </c>
      <c r="C369" s="280" t="s">
        <v>259</v>
      </c>
      <c r="D369" s="296" t="s">
        <v>103</v>
      </c>
      <c r="E369" s="297">
        <v>33.200000000000003</v>
      </c>
      <c r="F369" s="297">
        <v>0.23100000000000001</v>
      </c>
      <c r="G369" s="300">
        <v>8.9999999999999993E-3</v>
      </c>
      <c r="H369" s="290">
        <f t="shared" ref="H369" si="369">+F369*1864.96/1000</f>
        <v>0.43080576000000004</v>
      </c>
      <c r="I369" s="291">
        <f t="shared" ref="I369" si="370">+G369*2400.51/1000</f>
        <v>2.1604590000000003E-2</v>
      </c>
      <c r="J369" s="67" t="s">
        <v>177</v>
      </c>
      <c r="K369" s="67" t="s">
        <v>49</v>
      </c>
      <c r="L369" s="23">
        <v>0.63</v>
      </c>
      <c r="M369" s="167">
        <v>0.45833333333333337</v>
      </c>
      <c r="N369" s="68">
        <f t="shared" ref="N369" si="371">+L369*M369*1.05*1.02*1.0572</f>
        <v>0.32694042149999997</v>
      </c>
      <c r="O369" s="290">
        <f t="shared" ref="O369" si="372">+N369+N370+N371+N372</f>
        <v>0.39190390784999996</v>
      </c>
      <c r="P369" s="292">
        <f t="shared" ref="P369" si="373">+H369+I369+O369</f>
        <v>0.84431425785000003</v>
      </c>
      <c r="Q369" s="294">
        <f t="shared" ref="Q369" si="374">+E369*P369</f>
        <v>28.031233360620003</v>
      </c>
    </row>
    <row r="370" spans="1:17" ht="12.75" customHeight="1" x14ac:dyDescent="0.2">
      <c r="A370" s="276"/>
      <c r="B370" s="295"/>
      <c r="C370" s="280"/>
      <c r="D370" s="296"/>
      <c r="E370" s="298"/>
      <c r="F370" s="298">
        <v>2106</v>
      </c>
      <c r="G370" s="300"/>
      <c r="H370" s="290"/>
      <c r="I370" s="291"/>
      <c r="J370" s="67"/>
      <c r="K370" s="67"/>
      <c r="L370" s="23"/>
      <c r="M370" s="170"/>
      <c r="N370" s="68"/>
      <c r="O370" s="290"/>
      <c r="P370" s="292"/>
      <c r="Q370" s="294"/>
    </row>
    <row r="371" spans="1:17" ht="12.75" customHeight="1" x14ac:dyDescent="0.2">
      <c r="A371" s="276"/>
      <c r="B371" s="295"/>
      <c r="C371" s="280"/>
      <c r="D371" s="296"/>
      <c r="E371" s="298"/>
      <c r="F371" s="298">
        <v>2106</v>
      </c>
      <c r="G371" s="300"/>
      <c r="H371" s="290"/>
      <c r="I371" s="291"/>
      <c r="J371" s="67" t="s">
        <v>134</v>
      </c>
      <c r="K371" s="67" t="s">
        <v>49</v>
      </c>
      <c r="L371" s="24">
        <v>0.51</v>
      </c>
      <c r="M371" s="167">
        <v>0.11250000000000002</v>
      </c>
      <c r="N371" s="68">
        <f t="shared" ref="N371" si="375">+L371*M371*1.05*1.02*1.0572</f>
        <v>6.4963486350000016E-2</v>
      </c>
      <c r="O371" s="290"/>
      <c r="P371" s="292"/>
      <c r="Q371" s="294"/>
    </row>
    <row r="372" spans="1:17" ht="12.75" customHeight="1" x14ac:dyDescent="0.2">
      <c r="A372" s="276"/>
      <c r="B372" s="295"/>
      <c r="C372" s="280"/>
      <c r="D372" s="296"/>
      <c r="E372" s="299"/>
      <c r="F372" s="299">
        <v>2106</v>
      </c>
      <c r="G372" s="300"/>
      <c r="H372" s="290"/>
      <c r="I372" s="291"/>
      <c r="J372" s="67"/>
      <c r="K372" s="67"/>
      <c r="L372" s="23"/>
      <c r="M372" s="170"/>
      <c r="N372" s="68"/>
      <c r="O372" s="290"/>
      <c r="P372" s="292"/>
      <c r="Q372" s="294"/>
    </row>
    <row r="373" spans="1:17" ht="12.75" customHeight="1" x14ac:dyDescent="0.2">
      <c r="A373" s="276">
        <v>86</v>
      </c>
      <c r="B373" s="295" t="s">
        <v>135</v>
      </c>
      <c r="C373" s="280" t="s">
        <v>136</v>
      </c>
      <c r="D373" s="296" t="s">
        <v>113</v>
      </c>
      <c r="E373" s="297">
        <v>3</v>
      </c>
      <c r="F373" s="297">
        <v>0.75600000000000001</v>
      </c>
      <c r="G373" s="300">
        <v>1.1999999999999999E-3</v>
      </c>
      <c r="H373" s="290">
        <f t="shared" ref="H373" si="376">+F373*1864.96/1000</f>
        <v>1.4099097599999999</v>
      </c>
      <c r="I373" s="291">
        <f t="shared" ref="I373" si="377">+G373*2400.51/1000</f>
        <v>2.8806120000000003E-3</v>
      </c>
      <c r="J373" s="71" t="s">
        <v>105</v>
      </c>
      <c r="K373" s="23" t="s">
        <v>101</v>
      </c>
      <c r="L373" s="24">
        <v>0.04</v>
      </c>
      <c r="M373" s="23">
        <v>26.4</v>
      </c>
      <c r="N373" s="68">
        <f t="shared" ref="N373" si="378">+L373*M373*1.05*1.02*1.0572</f>
        <v>1.1956678271999999</v>
      </c>
      <c r="O373" s="290">
        <f t="shared" ref="O373:O409" si="379">+N373+N374+N375+N376</f>
        <v>1.1956678271999999</v>
      </c>
      <c r="P373" s="292">
        <f t="shared" ref="P373:P409" si="380">+H373+I373+O373</f>
        <v>2.6084581991999998</v>
      </c>
      <c r="Q373" s="294">
        <f t="shared" ref="Q373:Q409" si="381">+E373*P373</f>
        <v>7.8253745975999998</v>
      </c>
    </row>
    <row r="374" spans="1:17" ht="12.75" customHeight="1" x14ac:dyDescent="0.2">
      <c r="A374" s="276"/>
      <c r="B374" s="295"/>
      <c r="C374" s="280"/>
      <c r="D374" s="296"/>
      <c r="E374" s="298"/>
      <c r="F374" s="298">
        <v>2106</v>
      </c>
      <c r="G374" s="300"/>
      <c r="H374" s="290"/>
      <c r="I374" s="291"/>
      <c r="J374" s="71"/>
      <c r="K374" s="23"/>
      <c r="L374" s="24"/>
      <c r="M374" s="23"/>
      <c r="N374" s="68"/>
      <c r="O374" s="290"/>
      <c r="P374" s="292"/>
      <c r="Q374" s="294"/>
    </row>
    <row r="375" spans="1:17" ht="12.75" customHeight="1" x14ac:dyDescent="0.2">
      <c r="A375" s="276"/>
      <c r="B375" s="295"/>
      <c r="C375" s="280"/>
      <c r="D375" s="296"/>
      <c r="E375" s="298"/>
      <c r="F375" s="298">
        <v>2106</v>
      </c>
      <c r="G375" s="300"/>
      <c r="H375" s="290"/>
      <c r="I375" s="291"/>
      <c r="J375" s="71"/>
      <c r="K375" s="23"/>
      <c r="L375" s="24"/>
      <c r="M375" s="24"/>
      <c r="N375" s="68"/>
      <c r="O375" s="290"/>
      <c r="P375" s="292"/>
      <c r="Q375" s="294"/>
    </row>
    <row r="376" spans="1:17" ht="12.75" customHeight="1" x14ac:dyDescent="0.2">
      <c r="A376" s="276"/>
      <c r="B376" s="295"/>
      <c r="C376" s="280"/>
      <c r="D376" s="296"/>
      <c r="E376" s="299"/>
      <c r="F376" s="299">
        <v>2106</v>
      </c>
      <c r="G376" s="300"/>
      <c r="H376" s="290"/>
      <c r="I376" s="291"/>
      <c r="J376" s="71"/>
      <c r="K376" s="23"/>
      <c r="L376" s="24"/>
      <c r="M376" s="23"/>
      <c r="N376" s="68"/>
      <c r="O376" s="290"/>
      <c r="P376" s="292"/>
      <c r="Q376" s="294"/>
    </row>
    <row r="377" spans="1:17" ht="12.75" customHeight="1" x14ac:dyDescent="0.25">
      <c r="A377" s="276">
        <v>87</v>
      </c>
      <c r="B377" s="295" t="s">
        <v>108</v>
      </c>
      <c r="C377" s="314" t="s">
        <v>151</v>
      </c>
      <c r="D377" s="315" t="s">
        <v>50</v>
      </c>
      <c r="E377" s="308">
        <v>6</v>
      </c>
      <c r="F377" s="315">
        <v>0.37</v>
      </c>
      <c r="G377" s="316">
        <v>0.01</v>
      </c>
      <c r="H377" s="290">
        <f t="shared" ref="H377" si="382">+F377*1864.96/1000</f>
        <v>0.69003520000000007</v>
      </c>
      <c r="I377" s="291">
        <f t="shared" ref="I377" si="383">+G377*2400.51/1000</f>
        <v>2.4005100000000001E-2</v>
      </c>
      <c r="J377" s="149" t="s">
        <v>98</v>
      </c>
      <c r="K377" s="149" t="s">
        <v>50</v>
      </c>
      <c r="L377" s="150">
        <v>1</v>
      </c>
      <c r="M377" s="163">
        <v>0.73333333333333339</v>
      </c>
      <c r="N377" s="68">
        <f t="shared" ref="N377" si="384">+L377*M377*1.05*1.02*1.0572</f>
        <v>0.83032488000000004</v>
      </c>
      <c r="O377" s="290">
        <f t="shared" si="379"/>
        <v>0.83032488000000004</v>
      </c>
      <c r="P377" s="292">
        <f t="shared" si="380"/>
        <v>1.5443651800000002</v>
      </c>
      <c r="Q377" s="294">
        <f t="shared" si="381"/>
        <v>9.2661910800000022</v>
      </c>
    </row>
    <row r="378" spans="1:17" ht="12.75" customHeight="1" x14ac:dyDescent="0.2">
      <c r="A378" s="276"/>
      <c r="B378" s="295"/>
      <c r="C378" s="314"/>
      <c r="D378" s="315"/>
      <c r="E378" s="309"/>
      <c r="F378" s="315"/>
      <c r="G378" s="316"/>
      <c r="H378" s="290"/>
      <c r="I378" s="291"/>
      <c r="J378" s="149"/>
      <c r="K378" s="149"/>
      <c r="L378" s="150"/>
      <c r="M378" s="160"/>
      <c r="N378" s="160"/>
      <c r="O378" s="290"/>
      <c r="P378" s="292"/>
      <c r="Q378" s="294"/>
    </row>
    <row r="379" spans="1:17" ht="12.75" customHeight="1" x14ac:dyDescent="0.2">
      <c r="A379" s="276"/>
      <c r="B379" s="295"/>
      <c r="C379" s="314"/>
      <c r="D379" s="315"/>
      <c r="E379" s="309"/>
      <c r="F379" s="315"/>
      <c r="G379" s="316"/>
      <c r="H379" s="290"/>
      <c r="I379" s="291"/>
      <c r="J379" s="149"/>
      <c r="K379" s="149"/>
      <c r="L379" s="177"/>
      <c r="M379" s="178"/>
      <c r="N379" s="179"/>
      <c r="O379" s="290"/>
      <c r="P379" s="292"/>
      <c r="Q379" s="294"/>
    </row>
    <row r="380" spans="1:17" ht="12.75" customHeight="1" x14ac:dyDescent="0.2">
      <c r="A380" s="276"/>
      <c r="B380" s="295"/>
      <c r="C380" s="314"/>
      <c r="D380" s="315"/>
      <c r="E380" s="310"/>
      <c r="F380" s="315"/>
      <c r="G380" s="316"/>
      <c r="H380" s="290"/>
      <c r="I380" s="291"/>
      <c r="J380" s="149"/>
      <c r="K380" s="149"/>
      <c r="L380" s="177"/>
      <c r="M380" s="178"/>
      <c r="N380" s="179"/>
      <c r="O380" s="290"/>
      <c r="P380" s="292"/>
      <c r="Q380" s="294"/>
    </row>
    <row r="381" spans="1:17" ht="12.75" customHeight="1" x14ac:dyDescent="0.2">
      <c r="A381" s="276">
        <v>88</v>
      </c>
      <c r="B381" s="295" t="s">
        <v>110</v>
      </c>
      <c r="C381" s="314" t="s">
        <v>109</v>
      </c>
      <c r="D381" s="315" t="s">
        <v>50</v>
      </c>
      <c r="E381" s="308">
        <v>5</v>
      </c>
      <c r="F381" s="315">
        <v>0.38</v>
      </c>
      <c r="G381" s="316"/>
      <c r="H381" s="290">
        <f t="shared" ref="H381" si="385">+F381*1864.96/1000</f>
        <v>0.7086848</v>
      </c>
      <c r="I381" s="291">
        <f t="shared" ref="I381" si="386">+G381*2400.51/1000</f>
        <v>0</v>
      </c>
      <c r="J381" s="149" t="s">
        <v>98</v>
      </c>
      <c r="K381" s="149" t="s">
        <v>50</v>
      </c>
      <c r="L381" s="150">
        <v>1</v>
      </c>
      <c r="M381" s="160">
        <v>0.30199999999999999</v>
      </c>
      <c r="N381" s="68">
        <f t="shared" ref="N381" si="387">+L381*M381*1.05*1.02*1.0572</f>
        <v>0.34194288239999998</v>
      </c>
      <c r="O381" s="290">
        <f t="shared" si="379"/>
        <v>0.34194288239999998</v>
      </c>
      <c r="P381" s="292">
        <f t="shared" si="380"/>
        <v>1.0506276824</v>
      </c>
      <c r="Q381" s="294">
        <f t="shared" si="381"/>
        <v>5.2531384120000002</v>
      </c>
    </row>
    <row r="382" spans="1:17" ht="12.75" customHeight="1" x14ac:dyDescent="0.2">
      <c r="A382" s="276"/>
      <c r="B382" s="295"/>
      <c r="C382" s="314"/>
      <c r="D382" s="315"/>
      <c r="E382" s="309"/>
      <c r="F382" s="315"/>
      <c r="G382" s="316"/>
      <c r="H382" s="290"/>
      <c r="I382" s="291"/>
      <c r="J382" s="149"/>
      <c r="K382" s="149"/>
      <c r="L382" s="150"/>
      <c r="M382" s="160"/>
      <c r="N382" s="160"/>
      <c r="O382" s="290"/>
      <c r="P382" s="292"/>
      <c r="Q382" s="294"/>
    </row>
    <row r="383" spans="1:17" ht="12.75" customHeight="1" x14ac:dyDescent="0.2">
      <c r="A383" s="276"/>
      <c r="B383" s="295"/>
      <c r="C383" s="314"/>
      <c r="D383" s="315"/>
      <c r="E383" s="309"/>
      <c r="F383" s="315"/>
      <c r="G383" s="316"/>
      <c r="H383" s="290"/>
      <c r="I383" s="291"/>
      <c r="J383" s="149"/>
      <c r="K383" s="149"/>
      <c r="L383" s="177"/>
      <c r="M383" s="178"/>
      <c r="N383" s="179"/>
      <c r="O383" s="290"/>
      <c r="P383" s="292"/>
      <c r="Q383" s="294"/>
    </row>
    <row r="384" spans="1:17" ht="12.75" customHeight="1" x14ac:dyDescent="0.2">
      <c r="A384" s="276"/>
      <c r="B384" s="295"/>
      <c r="C384" s="314"/>
      <c r="D384" s="315"/>
      <c r="E384" s="310"/>
      <c r="F384" s="315"/>
      <c r="G384" s="316"/>
      <c r="H384" s="290"/>
      <c r="I384" s="291"/>
      <c r="J384" s="149"/>
      <c r="K384" s="149"/>
      <c r="L384" s="177"/>
      <c r="M384" s="178"/>
      <c r="N384" s="179"/>
      <c r="O384" s="290"/>
      <c r="P384" s="292"/>
      <c r="Q384" s="294"/>
    </row>
    <row r="385" spans="1:17" ht="12.75" customHeight="1" x14ac:dyDescent="0.25">
      <c r="A385" s="276">
        <v>89</v>
      </c>
      <c r="B385" s="280" t="s">
        <v>161</v>
      </c>
      <c r="C385" s="280" t="s">
        <v>159</v>
      </c>
      <c r="D385" s="322" t="s">
        <v>102</v>
      </c>
      <c r="E385" s="297">
        <v>4</v>
      </c>
      <c r="F385" s="319">
        <v>0.23100000000000001</v>
      </c>
      <c r="G385" s="323">
        <v>0.151</v>
      </c>
      <c r="H385" s="290">
        <f t="shared" ref="H385" si="388">+F385*1864.96/1000</f>
        <v>0.43080576000000004</v>
      </c>
      <c r="I385" s="291">
        <f t="shared" ref="I385" si="389">+G385*2400.51/1000</f>
        <v>0.36247700999999999</v>
      </c>
      <c r="J385" s="172" t="s">
        <v>160</v>
      </c>
      <c r="K385" s="172" t="s">
        <v>102</v>
      </c>
      <c r="L385" s="172">
        <v>1</v>
      </c>
      <c r="M385" s="163">
        <v>0.47916666666666669</v>
      </c>
      <c r="N385" s="68">
        <f>+L385*M385*1.05*1.02*1.0657</f>
        <v>0.54690391875000011</v>
      </c>
      <c r="O385" s="290">
        <f t="shared" si="379"/>
        <v>0.54690391875000011</v>
      </c>
      <c r="P385" s="292">
        <f t="shared" si="380"/>
        <v>1.3401866887500002</v>
      </c>
      <c r="Q385" s="294">
        <f t="shared" si="381"/>
        <v>5.360746755000001</v>
      </c>
    </row>
    <row r="386" spans="1:17" ht="12.75" customHeight="1" x14ac:dyDescent="0.2">
      <c r="A386" s="276"/>
      <c r="B386" s="280"/>
      <c r="C386" s="280"/>
      <c r="D386" s="322"/>
      <c r="E386" s="298"/>
      <c r="F386" s="320"/>
      <c r="G386" s="324"/>
      <c r="H386" s="290"/>
      <c r="I386" s="291"/>
      <c r="J386" s="67"/>
      <c r="K386" s="67"/>
      <c r="L386" s="67"/>
      <c r="M386" s="172"/>
      <c r="N386" s="164"/>
      <c r="O386" s="290"/>
      <c r="P386" s="292"/>
      <c r="Q386" s="294"/>
    </row>
    <row r="387" spans="1:17" ht="12.75" customHeight="1" x14ac:dyDescent="0.2">
      <c r="A387" s="276"/>
      <c r="B387" s="280"/>
      <c r="C387" s="280"/>
      <c r="D387" s="322"/>
      <c r="E387" s="298"/>
      <c r="F387" s="320"/>
      <c r="G387" s="324"/>
      <c r="H387" s="290"/>
      <c r="I387" s="291"/>
      <c r="J387" s="67"/>
      <c r="K387" s="67"/>
      <c r="L387" s="165"/>
      <c r="M387" s="172"/>
      <c r="N387" s="164"/>
      <c r="O387" s="290"/>
      <c r="P387" s="292"/>
      <c r="Q387" s="294"/>
    </row>
    <row r="388" spans="1:17" ht="12.75" customHeight="1" x14ac:dyDescent="0.2">
      <c r="A388" s="276"/>
      <c r="B388" s="280"/>
      <c r="C388" s="280"/>
      <c r="D388" s="322"/>
      <c r="E388" s="299"/>
      <c r="F388" s="321"/>
      <c r="G388" s="325"/>
      <c r="H388" s="290"/>
      <c r="I388" s="291"/>
      <c r="J388" s="67"/>
      <c r="K388" s="67"/>
      <c r="L388" s="67"/>
      <c r="M388" s="172"/>
      <c r="N388" s="164"/>
      <c r="O388" s="290"/>
      <c r="P388" s="292"/>
      <c r="Q388" s="294"/>
    </row>
    <row r="389" spans="1:17" ht="12.75" customHeight="1" x14ac:dyDescent="0.2">
      <c r="A389" s="276">
        <v>90</v>
      </c>
      <c r="B389" s="277" t="s">
        <v>117</v>
      </c>
      <c r="C389" s="280" t="s">
        <v>115</v>
      </c>
      <c r="D389" s="322" t="s">
        <v>102</v>
      </c>
      <c r="E389" s="297">
        <v>1</v>
      </c>
      <c r="F389" s="297">
        <v>1.06</v>
      </c>
      <c r="G389" s="302">
        <v>0.06</v>
      </c>
      <c r="H389" s="290">
        <f t="shared" ref="H389" si="390">+F389*1864.96/1000</f>
        <v>1.9768576</v>
      </c>
      <c r="I389" s="291">
        <f t="shared" ref="I389" si="391">+G389*2400.51/1000</f>
        <v>0.14403060000000001</v>
      </c>
      <c r="J389" s="71" t="s">
        <v>116</v>
      </c>
      <c r="K389" s="23" t="s">
        <v>102</v>
      </c>
      <c r="L389" s="69">
        <v>1</v>
      </c>
      <c r="M389" s="168">
        <v>11.111111111111111</v>
      </c>
      <c r="N389" s="68">
        <f t="shared" ref="N389:N390" si="392">+L389*M389*1.05*1.02*1.0572</f>
        <v>12.580679999999999</v>
      </c>
      <c r="O389" s="290">
        <f t="shared" si="379"/>
        <v>13.744392899999999</v>
      </c>
      <c r="P389" s="292">
        <f t="shared" si="380"/>
        <v>15.865281099999999</v>
      </c>
      <c r="Q389" s="294">
        <f t="shared" si="381"/>
        <v>15.865281099999999</v>
      </c>
    </row>
    <row r="390" spans="1:17" ht="12.75" customHeight="1" x14ac:dyDescent="0.2">
      <c r="A390" s="276"/>
      <c r="B390" s="278"/>
      <c r="C390" s="280"/>
      <c r="D390" s="322"/>
      <c r="E390" s="298"/>
      <c r="F390" s="298"/>
      <c r="G390" s="303"/>
      <c r="H390" s="290"/>
      <c r="I390" s="291"/>
      <c r="J390" s="71" t="s">
        <v>119</v>
      </c>
      <c r="K390" s="23" t="s">
        <v>102</v>
      </c>
      <c r="L390" s="24">
        <v>1</v>
      </c>
      <c r="M390" s="168">
        <v>1.0277777777777779</v>
      </c>
      <c r="N390" s="68">
        <f t="shared" si="392"/>
        <v>1.1637128999999999</v>
      </c>
      <c r="O390" s="290"/>
      <c r="P390" s="292"/>
      <c r="Q390" s="294"/>
    </row>
    <row r="391" spans="1:17" ht="12.75" customHeight="1" x14ac:dyDescent="0.2">
      <c r="A391" s="276"/>
      <c r="B391" s="278"/>
      <c r="C391" s="280"/>
      <c r="D391" s="322"/>
      <c r="E391" s="298"/>
      <c r="F391" s="298"/>
      <c r="G391" s="303"/>
      <c r="H391" s="290"/>
      <c r="I391" s="291"/>
      <c r="J391" s="71"/>
      <c r="K391" s="23"/>
      <c r="L391" s="24"/>
      <c r="M391" s="24"/>
      <c r="N391" s="68"/>
      <c r="O391" s="290"/>
      <c r="P391" s="292"/>
      <c r="Q391" s="294"/>
    </row>
    <row r="392" spans="1:17" ht="12.75" customHeight="1" x14ac:dyDescent="0.2">
      <c r="A392" s="276"/>
      <c r="B392" s="279"/>
      <c r="C392" s="280"/>
      <c r="D392" s="322"/>
      <c r="E392" s="299"/>
      <c r="F392" s="299"/>
      <c r="G392" s="304"/>
      <c r="H392" s="290"/>
      <c r="I392" s="291"/>
      <c r="J392" s="71"/>
      <c r="K392" s="23"/>
      <c r="L392" s="24"/>
      <c r="M392" s="23"/>
      <c r="N392" s="68"/>
      <c r="O392" s="290"/>
      <c r="P392" s="292"/>
      <c r="Q392" s="294"/>
    </row>
    <row r="393" spans="1:17" ht="12.75" customHeight="1" x14ac:dyDescent="0.2">
      <c r="A393" s="276">
        <v>91</v>
      </c>
      <c r="B393" s="295" t="s">
        <v>118</v>
      </c>
      <c r="C393" s="280" t="s">
        <v>191</v>
      </c>
      <c r="D393" s="322" t="s">
        <v>102</v>
      </c>
      <c r="E393" s="297">
        <v>1</v>
      </c>
      <c r="F393" s="297">
        <v>1.49</v>
      </c>
      <c r="G393" s="302">
        <v>0.13</v>
      </c>
      <c r="H393" s="290">
        <f t="shared" ref="H393" si="393">+F393*1864.96/1000</f>
        <v>2.7787903999999997</v>
      </c>
      <c r="I393" s="291">
        <f t="shared" ref="I393" si="394">+G393*2400.51/1000</f>
        <v>0.31206630000000002</v>
      </c>
      <c r="J393" s="67" t="s">
        <v>114</v>
      </c>
      <c r="K393" s="67" t="s">
        <v>102</v>
      </c>
      <c r="L393" s="67">
        <v>1</v>
      </c>
      <c r="M393" s="186">
        <v>19.770833333333329</v>
      </c>
      <c r="N393" s="68">
        <f t="shared" ref="N393" si="395">+L393*M393*1.05*1.02*1.0572</f>
        <v>22.385747474999995</v>
      </c>
      <c r="O393" s="290">
        <f t="shared" si="379"/>
        <v>22.385747474999995</v>
      </c>
      <c r="P393" s="292">
        <f t="shared" si="380"/>
        <v>25.476604174999995</v>
      </c>
      <c r="Q393" s="294">
        <f t="shared" si="381"/>
        <v>25.476604174999995</v>
      </c>
    </row>
    <row r="394" spans="1:17" ht="12.75" customHeight="1" x14ac:dyDescent="0.2">
      <c r="A394" s="276"/>
      <c r="B394" s="295"/>
      <c r="C394" s="280"/>
      <c r="D394" s="322"/>
      <c r="E394" s="298"/>
      <c r="F394" s="298"/>
      <c r="G394" s="303"/>
      <c r="H394" s="290"/>
      <c r="I394" s="291"/>
      <c r="J394" s="71"/>
      <c r="K394" s="23"/>
      <c r="L394" s="24"/>
      <c r="M394" s="23"/>
      <c r="N394" s="68"/>
      <c r="O394" s="290"/>
      <c r="P394" s="292"/>
      <c r="Q394" s="294"/>
    </row>
    <row r="395" spans="1:17" ht="12.75" customHeight="1" x14ac:dyDescent="0.2">
      <c r="A395" s="276"/>
      <c r="B395" s="295"/>
      <c r="C395" s="280"/>
      <c r="D395" s="322"/>
      <c r="E395" s="298"/>
      <c r="F395" s="298"/>
      <c r="G395" s="303"/>
      <c r="H395" s="290"/>
      <c r="I395" s="291"/>
      <c r="J395" s="71"/>
      <c r="K395" s="23"/>
      <c r="L395" s="24"/>
      <c r="M395" s="24"/>
      <c r="N395" s="68"/>
      <c r="O395" s="290"/>
      <c r="P395" s="292"/>
      <c r="Q395" s="294"/>
    </row>
    <row r="396" spans="1:17" ht="12.75" customHeight="1" x14ac:dyDescent="0.2">
      <c r="A396" s="276"/>
      <c r="B396" s="295"/>
      <c r="C396" s="280"/>
      <c r="D396" s="322"/>
      <c r="E396" s="299"/>
      <c r="F396" s="299"/>
      <c r="G396" s="304"/>
      <c r="H396" s="290"/>
      <c r="I396" s="291"/>
      <c r="J396" s="71"/>
      <c r="K396" s="23"/>
      <c r="L396" s="24"/>
      <c r="M396" s="23"/>
      <c r="N396" s="68"/>
      <c r="O396" s="290"/>
      <c r="P396" s="292"/>
      <c r="Q396" s="294"/>
    </row>
    <row r="397" spans="1:17" ht="12.75" customHeight="1" x14ac:dyDescent="0.2">
      <c r="A397" s="276">
        <v>92</v>
      </c>
      <c r="B397" s="280" t="s">
        <v>156</v>
      </c>
      <c r="C397" s="280" t="s">
        <v>157</v>
      </c>
      <c r="D397" s="322" t="s">
        <v>50</v>
      </c>
      <c r="E397" s="297">
        <v>8</v>
      </c>
      <c r="F397" s="319">
        <v>1.1100000000000001</v>
      </c>
      <c r="G397" s="323">
        <v>0.04</v>
      </c>
      <c r="H397" s="290">
        <f t="shared" ref="H397" si="396">+F397*1864.96/1000</f>
        <v>2.0701056000000002</v>
      </c>
      <c r="I397" s="291">
        <f t="shared" ref="I397" si="397">+G397*2400.51/1000</f>
        <v>9.6020400000000006E-2</v>
      </c>
      <c r="J397" s="172" t="s">
        <v>98</v>
      </c>
      <c r="K397" s="67" t="s">
        <v>158</v>
      </c>
      <c r="L397" s="67">
        <v>1</v>
      </c>
      <c r="M397" s="166">
        <v>0.55000000000000004</v>
      </c>
      <c r="N397" s="68">
        <f>+L397*M397*1.05*1.02*1.0657</f>
        <v>0.62775058500000025</v>
      </c>
      <c r="O397" s="290">
        <f t="shared" si="379"/>
        <v>0.62775058500000025</v>
      </c>
      <c r="P397" s="292">
        <f t="shared" si="380"/>
        <v>2.7938765850000005</v>
      </c>
      <c r="Q397" s="294">
        <f t="shared" si="381"/>
        <v>22.351012680000004</v>
      </c>
    </row>
    <row r="398" spans="1:17" ht="12.75" customHeight="1" x14ac:dyDescent="0.2">
      <c r="A398" s="276"/>
      <c r="B398" s="280"/>
      <c r="C398" s="280"/>
      <c r="D398" s="322"/>
      <c r="E398" s="298"/>
      <c r="F398" s="320"/>
      <c r="G398" s="324"/>
      <c r="H398" s="290"/>
      <c r="I398" s="291"/>
      <c r="J398" s="67"/>
      <c r="K398" s="67"/>
      <c r="L398" s="67"/>
      <c r="M398" s="172"/>
      <c r="N398" s="164"/>
      <c r="O398" s="290"/>
      <c r="P398" s="292"/>
      <c r="Q398" s="294"/>
    </row>
    <row r="399" spans="1:17" ht="12.75" customHeight="1" x14ac:dyDescent="0.2">
      <c r="A399" s="276"/>
      <c r="B399" s="280"/>
      <c r="C399" s="280"/>
      <c r="D399" s="322"/>
      <c r="E399" s="298"/>
      <c r="F399" s="320"/>
      <c r="G399" s="324"/>
      <c r="H399" s="290"/>
      <c r="I399" s="291"/>
      <c r="J399" s="67"/>
      <c r="K399" s="67"/>
      <c r="L399" s="67"/>
      <c r="M399" s="172"/>
      <c r="N399" s="68"/>
      <c r="O399" s="290"/>
      <c r="P399" s="292"/>
      <c r="Q399" s="294"/>
    </row>
    <row r="400" spans="1:17" ht="12.75" customHeight="1" x14ac:dyDescent="0.2">
      <c r="A400" s="276"/>
      <c r="B400" s="280"/>
      <c r="C400" s="280"/>
      <c r="D400" s="322"/>
      <c r="E400" s="299"/>
      <c r="F400" s="321"/>
      <c r="G400" s="325"/>
      <c r="H400" s="290"/>
      <c r="I400" s="291"/>
      <c r="J400" s="172"/>
      <c r="K400" s="172"/>
      <c r="L400" s="172"/>
      <c r="M400" s="172"/>
      <c r="N400" s="164"/>
      <c r="O400" s="290"/>
      <c r="P400" s="292"/>
      <c r="Q400" s="294"/>
    </row>
    <row r="401" spans="1:17" ht="12.75" customHeight="1" x14ac:dyDescent="0.25">
      <c r="A401" s="276">
        <v>93</v>
      </c>
      <c r="B401" s="280" t="s">
        <v>120</v>
      </c>
      <c r="C401" s="280" t="s">
        <v>159</v>
      </c>
      <c r="D401" s="322" t="s">
        <v>102</v>
      </c>
      <c r="E401" s="297">
        <v>8</v>
      </c>
      <c r="F401" s="319"/>
      <c r="G401" s="323"/>
      <c r="H401" s="290">
        <f t="shared" ref="H401" si="398">+F401*1864.96/1000</f>
        <v>0</v>
      </c>
      <c r="I401" s="291">
        <f t="shared" ref="I401" si="399">+G401*2400.51/1000</f>
        <v>0</v>
      </c>
      <c r="J401" s="172" t="s">
        <v>160</v>
      </c>
      <c r="K401" s="172" t="s">
        <v>102</v>
      </c>
      <c r="L401" s="172">
        <v>1</v>
      </c>
      <c r="M401" s="163">
        <v>0.42833333333333345</v>
      </c>
      <c r="N401" s="68">
        <f>+L401*M401*1.05*1.02*1.0657</f>
        <v>0.48888454650000024</v>
      </c>
      <c r="O401" s="290">
        <f t="shared" si="379"/>
        <v>0.48888454650000024</v>
      </c>
      <c r="P401" s="292">
        <f t="shared" si="380"/>
        <v>0.48888454650000024</v>
      </c>
      <c r="Q401" s="294">
        <f t="shared" si="381"/>
        <v>3.9110763720000019</v>
      </c>
    </row>
    <row r="402" spans="1:17" ht="12.75" customHeight="1" x14ac:dyDescent="0.2">
      <c r="A402" s="276"/>
      <c r="B402" s="280"/>
      <c r="C402" s="280"/>
      <c r="D402" s="322"/>
      <c r="E402" s="298"/>
      <c r="F402" s="320"/>
      <c r="G402" s="324"/>
      <c r="H402" s="290"/>
      <c r="I402" s="291"/>
      <c r="J402" s="67"/>
      <c r="K402" s="67"/>
      <c r="L402" s="67"/>
      <c r="M402" s="172"/>
      <c r="N402" s="164"/>
      <c r="O402" s="290"/>
      <c r="P402" s="292"/>
      <c r="Q402" s="294"/>
    </row>
    <row r="403" spans="1:17" ht="12.75" customHeight="1" x14ac:dyDescent="0.2">
      <c r="A403" s="276"/>
      <c r="B403" s="280"/>
      <c r="C403" s="280"/>
      <c r="D403" s="322"/>
      <c r="E403" s="298"/>
      <c r="F403" s="320"/>
      <c r="G403" s="324"/>
      <c r="H403" s="290"/>
      <c r="I403" s="291"/>
      <c r="J403" s="67"/>
      <c r="K403" s="67"/>
      <c r="L403" s="165"/>
      <c r="M403" s="172"/>
      <c r="N403" s="164"/>
      <c r="O403" s="290"/>
      <c r="P403" s="292"/>
      <c r="Q403" s="294"/>
    </row>
    <row r="404" spans="1:17" ht="12.75" customHeight="1" x14ac:dyDescent="0.2">
      <c r="A404" s="276"/>
      <c r="B404" s="280"/>
      <c r="C404" s="280"/>
      <c r="D404" s="322"/>
      <c r="E404" s="299"/>
      <c r="F404" s="321"/>
      <c r="G404" s="325"/>
      <c r="H404" s="290"/>
      <c r="I404" s="291"/>
      <c r="J404" s="67"/>
      <c r="K404" s="67"/>
      <c r="L404" s="67"/>
      <c r="M404" s="172"/>
      <c r="N404" s="164"/>
      <c r="O404" s="290"/>
      <c r="P404" s="292"/>
      <c r="Q404" s="294"/>
    </row>
    <row r="405" spans="1:17" ht="12.75" customHeight="1" x14ac:dyDescent="0.25">
      <c r="A405" s="276">
        <v>94</v>
      </c>
      <c r="B405" s="295" t="s">
        <v>162</v>
      </c>
      <c r="C405" s="280" t="s">
        <v>163</v>
      </c>
      <c r="D405" s="296" t="s">
        <v>102</v>
      </c>
      <c r="E405" s="297">
        <v>1</v>
      </c>
      <c r="F405" s="319">
        <v>0.28999999999999998</v>
      </c>
      <c r="G405" s="297">
        <v>0.02</v>
      </c>
      <c r="H405" s="290">
        <f t="shared" ref="H405" si="400">+F405*1864.96/1000</f>
        <v>0.54083839999999994</v>
      </c>
      <c r="I405" s="291">
        <f t="shared" ref="I405" si="401">+G405*2400.51/1000</f>
        <v>4.8010200000000003E-2</v>
      </c>
      <c r="J405" s="71" t="s">
        <v>164</v>
      </c>
      <c r="K405" s="23" t="s">
        <v>102</v>
      </c>
      <c r="L405" s="69">
        <v>1</v>
      </c>
      <c r="M405" s="181">
        <v>1.0555555555555556</v>
      </c>
      <c r="N405" s="68">
        <f t="shared" ref="N405" si="402">+L405*M405*1.05*1.02*1.0572</f>
        <v>1.1951646</v>
      </c>
      <c r="O405" s="290">
        <f t="shared" si="379"/>
        <v>1.1951646</v>
      </c>
      <c r="P405" s="292">
        <f t="shared" si="380"/>
        <v>1.7840132</v>
      </c>
      <c r="Q405" s="294">
        <f t="shared" si="381"/>
        <v>1.7840132</v>
      </c>
    </row>
    <row r="406" spans="1:17" ht="12.75" customHeight="1" x14ac:dyDescent="0.2">
      <c r="A406" s="276"/>
      <c r="B406" s="295"/>
      <c r="C406" s="280"/>
      <c r="D406" s="296"/>
      <c r="E406" s="298"/>
      <c r="F406" s="320"/>
      <c r="G406" s="298"/>
      <c r="H406" s="290"/>
      <c r="I406" s="291"/>
      <c r="J406" s="71"/>
      <c r="K406" s="23"/>
      <c r="L406" s="24"/>
      <c r="M406" s="23"/>
      <c r="N406" s="68"/>
      <c r="O406" s="290"/>
      <c r="P406" s="292"/>
      <c r="Q406" s="294"/>
    </row>
    <row r="407" spans="1:17" ht="12.75" customHeight="1" x14ac:dyDescent="0.2">
      <c r="A407" s="276"/>
      <c r="B407" s="295"/>
      <c r="C407" s="280"/>
      <c r="D407" s="296"/>
      <c r="E407" s="298"/>
      <c r="F407" s="320"/>
      <c r="G407" s="298"/>
      <c r="H407" s="290"/>
      <c r="I407" s="291"/>
      <c r="J407" s="71"/>
      <c r="K407" s="23"/>
      <c r="L407" s="24"/>
      <c r="M407" s="24"/>
      <c r="N407" s="68"/>
      <c r="O407" s="290"/>
      <c r="P407" s="292"/>
      <c r="Q407" s="294"/>
    </row>
    <row r="408" spans="1:17" ht="12.75" customHeight="1" x14ac:dyDescent="0.2">
      <c r="A408" s="276"/>
      <c r="B408" s="295"/>
      <c r="C408" s="280"/>
      <c r="D408" s="296"/>
      <c r="E408" s="299"/>
      <c r="F408" s="321"/>
      <c r="G408" s="299"/>
      <c r="H408" s="290"/>
      <c r="I408" s="291"/>
      <c r="J408" s="71"/>
      <c r="K408" s="23"/>
      <c r="L408" s="24"/>
      <c r="M408" s="23"/>
      <c r="N408" s="68"/>
      <c r="O408" s="290"/>
      <c r="P408" s="292"/>
      <c r="Q408" s="294"/>
    </row>
    <row r="409" spans="1:17" ht="12.75" customHeight="1" x14ac:dyDescent="0.25">
      <c r="A409" s="276">
        <v>95</v>
      </c>
      <c r="B409" s="295" t="s">
        <v>165</v>
      </c>
      <c r="C409" s="280" t="s">
        <v>166</v>
      </c>
      <c r="D409" s="296" t="s">
        <v>102</v>
      </c>
      <c r="E409" s="297">
        <v>2</v>
      </c>
      <c r="F409" s="319">
        <v>0.97</v>
      </c>
      <c r="G409" s="297">
        <v>0.13</v>
      </c>
      <c r="H409" s="290">
        <f t="shared" ref="H409" si="403">+F409*1864.96/1000</f>
        <v>1.8090111999999998</v>
      </c>
      <c r="I409" s="291">
        <f t="shared" ref="I409" si="404">+G409*2400.51/1000</f>
        <v>0.31206630000000002</v>
      </c>
      <c r="J409" s="67" t="s">
        <v>167</v>
      </c>
      <c r="K409" s="67" t="s">
        <v>102</v>
      </c>
      <c r="L409" s="67">
        <v>1</v>
      </c>
      <c r="M409" s="181">
        <v>1.3433333333333335</v>
      </c>
      <c r="N409" s="68">
        <f t="shared" ref="N409" si="405">+L409*M409*1.05*1.02*1.0572</f>
        <v>1.5210042120000002</v>
      </c>
      <c r="O409" s="290">
        <f t="shared" si="379"/>
        <v>1.5210042120000002</v>
      </c>
      <c r="P409" s="292">
        <f t="shared" si="380"/>
        <v>3.642081712</v>
      </c>
      <c r="Q409" s="294">
        <f t="shared" si="381"/>
        <v>7.2841634239999999</v>
      </c>
    </row>
    <row r="410" spans="1:17" ht="12.75" customHeight="1" x14ac:dyDescent="0.2">
      <c r="A410" s="276"/>
      <c r="B410" s="295"/>
      <c r="C410" s="280"/>
      <c r="D410" s="296"/>
      <c r="E410" s="298"/>
      <c r="F410" s="320"/>
      <c r="G410" s="298"/>
      <c r="H410" s="290"/>
      <c r="I410" s="291"/>
      <c r="J410" s="71"/>
      <c r="K410" s="23"/>
      <c r="L410" s="24"/>
      <c r="M410" s="23"/>
      <c r="N410" s="68"/>
      <c r="O410" s="290"/>
      <c r="P410" s="292"/>
      <c r="Q410" s="294"/>
    </row>
    <row r="411" spans="1:17" ht="12.75" customHeight="1" x14ac:dyDescent="0.2">
      <c r="A411" s="276"/>
      <c r="B411" s="295"/>
      <c r="C411" s="280"/>
      <c r="D411" s="296"/>
      <c r="E411" s="298"/>
      <c r="F411" s="320"/>
      <c r="G411" s="298"/>
      <c r="H411" s="290"/>
      <c r="I411" s="291"/>
      <c r="J411" s="71"/>
      <c r="K411" s="23"/>
      <c r="L411" s="24"/>
      <c r="M411" s="24"/>
      <c r="N411" s="68"/>
      <c r="O411" s="290"/>
      <c r="P411" s="292"/>
      <c r="Q411" s="294"/>
    </row>
    <row r="412" spans="1:17" ht="12.75" customHeight="1" x14ac:dyDescent="0.2">
      <c r="A412" s="276"/>
      <c r="B412" s="295"/>
      <c r="C412" s="280"/>
      <c r="D412" s="296"/>
      <c r="E412" s="299"/>
      <c r="F412" s="321"/>
      <c r="G412" s="299"/>
      <c r="H412" s="290"/>
      <c r="I412" s="291"/>
      <c r="J412" s="71"/>
      <c r="K412" s="23"/>
      <c r="L412" s="24"/>
      <c r="M412" s="23"/>
      <c r="N412" s="68"/>
      <c r="O412" s="290"/>
      <c r="P412" s="292"/>
      <c r="Q412" s="294"/>
    </row>
    <row r="413" spans="1:17" ht="12.75" customHeight="1" x14ac:dyDescent="0.25">
      <c r="A413" s="276">
        <v>96</v>
      </c>
      <c r="B413" s="295" t="s">
        <v>168</v>
      </c>
      <c r="C413" s="280" t="s">
        <v>169</v>
      </c>
      <c r="D413" s="296" t="s">
        <v>102</v>
      </c>
      <c r="E413" s="297">
        <v>1</v>
      </c>
      <c r="F413" s="319">
        <v>0.97</v>
      </c>
      <c r="G413" s="297">
        <v>0.13</v>
      </c>
      <c r="H413" s="290">
        <f t="shared" ref="H413" si="406">+F413*1864.96/1000</f>
        <v>1.8090111999999998</v>
      </c>
      <c r="I413" s="291">
        <f t="shared" ref="I413" si="407">+G413*2400.51/1000</f>
        <v>0.31206630000000002</v>
      </c>
      <c r="J413" s="71" t="s">
        <v>170</v>
      </c>
      <c r="K413" s="23" t="s">
        <v>102</v>
      </c>
      <c r="L413" s="69">
        <v>1</v>
      </c>
      <c r="M413" s="181">
        <v>2.916666666666667</v>
      </c>
      <c r="N413" s="68">
        <f t="shared" ref="N413" si="408">+L413*M413*1.05*1.02*1.0572</f>
        <v>3.3024285000000004</v>
      </c>
      <c r="O413" s="290">
        <f t="shared" ref="O413:O417" si="409">+N413+N414+N415+N416</f>
        <v>3.3024285000000004</v>
      </c>
      <c r="P413" s="292">
        <f t="shared" ref="P413:P417" si="410">+H413+I413+O413</f>
        <v>5.4235059999999997</v>
      </c>
      <c r="Q413" s="294">
        <f t="shared" ref="Q413:Q417" si="411">+E413*P413</f>
        <v>5.4235059999999997</v>
      </c>
    </row>
    <row r="414" spans="1:17" ht="12.75" customHeight="1" x14ac:dyDescent="0.2">
      <c r="A414" s="276"/>
      <c r="B414" s="295"/>
      <c r="C414" s="280"/>
      <c r="D414" s="296"/>
      <c r="E414" s="298"/>
      <c r="F414" s="320"/>
      <c r="G414" s="298"/>
      <c r="H414" s="290"/>
      <c r="I414" s="291"/>
      <c r="J414" s="71"/>
      <c r="K414" s="23"/>
      <c r="L414" s="24"/>
      <c r="M414" s="23"/>
      <c r="N414" s="68"/>
      <c r="O414" s="290"/>
      <c r="P414" s="292"/>
      <c r="Q414" s="294"/>
    </row>
    <row r="415" spans="1:17" ht="12.75" customHeight="1" x14ac:dyDescent="0.2">
      <c r="A415" s="276"/>
      <c r="B415" s="295"/>
      <c r="C415" s="280"/>
      <c r="D415" s="296"/>
      <c r="E415" s="298"/>
      <c r="F415" s="320"/>
      <c r="G415" s="298"/>
      <c r="H415" s="290"/>
      <c r="I415" s="291"/>
      <c r="J415" s="71"/>
      <c r="K415" s="23"/>
      <c r="L415" s="24"/>
      <c r="M415" s="24"/>
      <c r="N415" s="68"/>
      <c r="O415" s="290"/>
      <c r="P415" s="292"/>
      <c r="Q415" s="294"/>
    </row>
    <row r="416" spans="1:17" ht="12.75" customHeight="1" x14ac:dyDescent="0.2">
      <c r="A416" s="276"/>
      <c r="B416" s="295"/>
      <c r="C416" s="280"/>
      <c r="D416" s="296"/>
      <c r="E416" s="299"/>
      <c r="F416" s="321"/>
      <c r="G416" s="299"/>
      <c r="H416" s="290"/>
      <c r="I416" s="291"/>
      <c r="J416" s="71"/>
      <c r="K416" s="23"/>
      <c r="L416" s="24"/>
      <c r="M416" s="23"/>
      <c r="N416" s="68"/>
      <c r="O416" s="290"/>
      <c r="P416" s="292"/>
      <c r="Q416" s="294"/>
    </row>
    <row r="417" spans="1:17" ht="12.75" customHeight="1" x14ac:dyDescent="0.2">
      <c r="A417" s="276">
        <v>97</v>
      </c>
      <c r="B417" s="295" t="s">
        <v>171</v>
      </c>
      <c r="C417" s="280" t="s">
        <v>172</v>
      </c>
      <c r="D417" s="296" t="s">
        <v>102</v>
      </c>
      <c r="E417" s="297">
        <v>1</v>
      </c>
      <c r="F417" s="297"/>
      <c r="G417" s="300"/>
      <c r="H417" s="290">
        <f t="shared" ref="H417" si="412">+F417*1864.96/1000</f>
        <v>0</v>
      </c>
      <c r="I417" s="291">
        <f t="shared" ref="I417" si="413">+G417*2400.51/1000</f>
        <v>0</v>
      </c>
      <c r="J417" s="71" t="s">
        <v>173</v>
      </c>
      <c r="K417" s="23" t="s">
        <v>102</v>
      </c>
      <c r="L417" s="69">
        <v>1</v>
      </c>
      <c r="M417" s="151">
        <v>0.3</v>
      </c>
      <c r="N417" s="68">
        <f t="shared" ref="N417" si="414">+L417*M417*1.05*1.02*1.0572</f>
        <v>0.33967836000000001</v>
      </c>
      <c r="O417" s="290">
        <f t="shared" si="409"/>
        <v>0.33967836000000001</v>
      </c>
      <c r="P417" s="292">
        <f t="shared" si="410"/>
        <v>0.33967836000000001</v>
      </c>
      <c r="Q417" s="294">
        <f t="shared" si="411"/>
        <v>0.33967836000000001</v>
      </c>
    </row>
    <row r="418" spans="1:17" ht="12.75" customHeight="1" x14ac:dyDescent="0.2">
      <c r="A418" s="276"/>
      <c r="B418" s="295"/>
      <c r="C418" s="280"/>
      <c r="D418" s="296"/>
      <c r="E418" s="298"/>
      <c r="F418" s="298">
        <v>2106</v>
      </c>
      <c r="G418" s="300"/>
      <c r="H418" s="290"/>
      <c r="I418" s="291"/>
      <c r="J418" s="71"/>
      <c r="K418" s="23"/>
      <c r="L418" s="24"/>
      <c r="M418" s="23"/>
      <c r="N418" s="68"/>
      <c r="O418" s="290"/>
      <c r="P418" s="292"/>
      <c r="Q418" s="294"/>
    </row>
    <row r="419" spans="1:17" ht="12.75" customHeight="1" x14ac:dyDescent="0.2">
      <c r="A419" s="276"/>
      <c r="B419" s="295"/>
      <c r="C419" s="280"/>
      <c r="D419" s="296"/>
      <c r="E419" s="298"/>
      <c r="F419" s="298">
        <v>2106</v>
      </c>
      <c r="G419" s="300"/>
      <c r="H419" s="290"/>
      <c r="I419" s="291"/>
      <c r="J419" s="71"/>
      <c r="K419" s="23"/>
      <c r="L419" s="24"/>
      <c r="M419" s="24"/>
      <c r="N419" s="68"/>
      <c r="O419" s="290"/>
      <c r="P419" s="292"/>
      <c r="Q419" s="294"/>
    </row>
    <row r="420" spans="1:17" ht="12.75" customHeight="1" x14ac:dyDescent="0.2">
      <c r="A420" s="276"/>
      <c r="B420" s="295"/>
      <c r="C420" s="280"/>
      <c r="D420" s="296"/>
      <c r="E420" s="299"/>
      <c r="F420" s="299">
        <v>2106</v>
      </c>
      <c r="G420" s="300"/>
      <c r="H420" s="290"/>
      <c r="I420" s="291"/>
      <c r="J420" s="71"/>
      <c r="K420" s="23"/>
      <c r="L420" s="24"/>
      <c r="M420" s="23"/>
      <c r="N420" s="68"/>
      <c r="O420" s="290"/>
      <c r="P420" s="292"/>
      <c r="Q420" s="294"/>
    </row>
    <row r="421" spans="1:17" ht="12.75" customHeight="1" x14ac:dyDescent="0.25">
      <c r="A421" s="276">
        <v>98</v>
      </c>
      <c r="B421" s="295" t="s">
        <v>222</v>
      </c>
      <c r="C421" s="314" t="s">
        <v>221</v>
      </c>
      <c r="D421" s="296" t="s">
        <v>103</v>
      </c>
      <c r="E421" s="315">
        <v>4.0999999999999996</v>
      </c>
      <c r="F421" s="315">
        <v>0.63500000000000001</v>
      </c>
      <c r="G421" s="316">
        <v>1.66E-2</v>
      </c>
      <c r="H421" s="290">
        <f t="shared" ref="H421" si="415">+F421*1840.28/1000</f>
        <v>1.1685778</v>
      </c>
      <c r="I421" s="291">
        <f t="shared" ref="I421" si="416">+G421*2370.76/1000</f>
        <v>3.9354616000000009E-2</v>
      </c>
      <c r="J421" s="182" t="s">
        <v>223</v>
      </c>
      <c r="K421" s="170" t="s">
        <v>122</v>
      </c>
      <c r="L421" s="182">
        <v>1</v>
      </c>
      <c r="M421" s="183">
        <v>15</v>
      </c>
      <c r="N421" s="68">
        <f t="shared" ref="N421" si="417">+L421*M421*1.05*1.02*1.0572</f>
        <v>16.983917999999999</v>
      </c>
      <c r="O421" s="300">
        <f>+N421+N422+N423+N424</f>
        <v>17.194518583200001</v>
      </c>
      <c r="P421" s="292">
        <f t="shared" ref="P421" si="418">+H421+I421+O421</f>
        <v>18.402450999199999</v>
      </c>
      <c r="Q421" s="294">
        <f t="shared" ref="Q421" si="419">+E421*P421</f>
        <v>75.450049096719994</v>
      </c>
    </row>
    <row r="422" spans="1:17" ht="12.75" customHeight="1" x14ac:dyDescent="0.2">
      <c r="A422" s="276"/>
      <c r="B422" s="295"/>
      <c r="C422" s="314"/>
      <c r="D422" s="296"/>
      <c r="E422" s="315"/>
      <c r="F422" s="315"/>
      <c r="G422" s="316"/>
      <c r="H422" s="290"/>
      <c r="I422" s="291"/>
      <c r="J422" s="182"/>
      <c r="K422" s="182"/>
      <c r="L422" s="182"/>
      <c r="M422" s="175"/>
      <c r="N422" s="68"/>
      <c r="O422" s="300"/>
      <c r="P422" s="292"/>
      <c r="Q422" s="294"/>
    </row>
    <row r="423" spans="1:17" ht="12.75" customHeight="1" x14ac:dyDescent="0.2">
      <c r="A423" s="276"/>
      <c r="B423" s="295"/>
      <c r="C423" s="314"/>
      <c r="D423" s="296"/>
      <c r="E423" s="315"/>
      <c r="F423" s="315"/>
      <c r="G423" s="316"/>
      <c r="H423" s="290"/>
      <c r="I423" s="291"/>
      <c r="J423" s="182" t="s">
        <v>224</v>
      </c>
      <c r="K423" s="182" t="s">
        <v>49</v>
      </c>
      <c r="L423" s="182">
        <v>0.1</v>
      </c>
      <c r="M423" s="175">
        <v>1.86</v>
      </c>
      <c r="N423" s="68">
        <f t="shared" ref="N423" si="420">+L423*M423*1.05*1.02*1.0572</f>
        <v>0.2106005832</v>
      </c>
      <c r="O423" s="300"/>
      <c r="P423" s="292"/>
      <c r="Q423" s="294"/>
    </row>
    <row r="424" spans="1:17" ht="12.75" customHeight="1" x14ac:dyDescent="0.2">
      <c r="A424" s="276"/>
      <c r="B424" s="295"/>
      <c r="C424" s="314"/>
      <c r="D424" s="296"/>
      <c r="E424" s="315"/>
      <c r="F424" s="315"/>
      <c r="G424" s="316"/>
      <c r="H424" s="290"/>
      <c r="I424" s="291"/>
      <c r="J424" s="182"/>
      <c r="K424" s="182"/>
      <c r="L424" s="182"/>
      <c r="M424" s="175"/>
      <c r="N424" s="68"/>
      <c r="O424" s="300"/>
      <c r="P424" s="292"/>
      <c r="Q424" s="294"/>
    </row>
    <row r="425" spans="1:17" ht="12.75" customHeight="1" x14ac:dyDescent="0.2">
      <c r="A425" s="276">
        <v>99</v>
      </c>
      <c r="B425" s="295" t="s">
        <v>120</v>
      </c>
      <c r="C425" s="314" t="s">
        <v>225</v>
      </c>
      <c r="D425" s="296" t="s">
        <v>50</v>
      </c>
      <c r="E425" s="315">
        <v>8</v>
      </c>
      <c r="F425" s="315"/>
      <c r="G425" s="316"/>
      <c r="H425" s="317"/>
      <c r="I425" s="318">
        <f t="shared" ref="I425" si="421">+G425*2370.76/1000</f>
        <v>0</v>
      </c>
      <c r="J425" s="149" t="s">
        <v>98</v>
      </c>
      <c r="K425" s="149" t="s">
        <v>50</v>
      </c>
      <c r="L425" s="150">
        <v>1</v>
      </c>
      <c r="M425" s="166">
        <v>2.995833333333334</v>
      </c>
      <c r="N425" s="68">
        <f t="shared" ref="N425" si="422">+L425*M425*1.05*1.02*1.0572</f>
        <v>3.3920658450000003</v>
      </c>
      <c r="O425" s="300">
        <f>+N425+N426+N427+N428</f>
        <v>3.3920658450000003</v>
      </c>
      <c r="P425" s="292">
        <f t="shared" ref="P425" si="423">+H425+I425+O425</f>
        <v>3.3920658450000003</v>
      </c>
      <c r="Q425" s="294">
        <f t="shared" ref="Q425" si="424">+E425*P425</f>
        <v>27.136526760000002</v>
      </c>
    </row>
    <row r="426" spans="1:17" ht="12.75" customHeight="1" x14ac:dyDescent="0.2">
      <c r="A426" s="276"/>
      <c r="B426" s="295"/>
      <c r="C426" s="314"/>
      <c r="D426" s="296"/>
      <c r="E426" s="315"/>
      <c r="F426" s="315"/>
      <c r="G426" s="316"/>
      <c r="H426" s="317"/>
      <c r="I426" s="318"/>
      <c r="J426" s="149"/>
      <c r="K426" s="149"/>
      <c r="L426" s="150"/>
      <c r="M426" s="160"/>
      <c r="N426" s="160"/>
      <c r="O426" s="300"/>
      <c r="P426" s="292"/>
      <c r="Q426" s="294"/>
    </row>
    <row r="427" spans="1:17" ht="12.75" customHeight="1" x14ac:dyDescent="0.2">
      <c r="A427" s="276"/>
      <c r="B427" s="295"/>
      <c r="C427" s="314"/>
      <c r="D427" s="296"/>
      <c r="E427" s="315"/>
      <c r="F427" s="315"/>
      <c r="G427" s="316"/>
      <c r="H427" s="317"/>
      <c r="I427" s="318"/>
      <c r="J427" s="149"/>
      <c r="K427" s="149"/>
      <c r="L427" s="177"/>
      <c r="M427" s="178"/>
      <c r="N427" s="179"/>
      <c r="O427" s="300"/>
      <c r="P427" s="292"/>
      <c r="Q427" s="294"/>
    </row>
    <row r="428" spans="1:17" ht="12.75" customHeight="1" x14ac:dyDescent="0.2">
      <c r="A428" s="276"/>
      <c r="B428" s="295"/>
      <c r="C428" s="314"/>
      <c r="D428" s="296"/>
      <c r="E428" s="315"/>
      <c r="F428" s="315"/>
      <c r="G428" s="316"/>
      <c r="H428" s="317"/>
      <c r="I428" s="318"/>
      <c r="J428" s="149"/>
      <c r="K428" s="149"/>
      <c r="L428" s="177"/>
      <c r="M428" s="178"/>
      <c r="N428" s="179"/>
      <c r="O428" s="300"/>
      <c r="P428" s="292"/>
      <c r="Q428" s="294"/>
    </row>
    <row r="429" spans="1:17" ht="12.75" customHeight="1" x14ac:dyDescent="0.25">
      <c r="A429" s="276">
        <v>100</v>
      </c>
      <c r="B429" s="295" t="s">
        <v>120</v>
      </c>
      <c r="C429" s="314" t="s">
        <v>226</v>
      </c>
      <c r="D429" s="296" t="s">
        <v>49</v>
      </c>
      <c r="E429" s="315">
        <v>3</v>
      </c>
      <c r="F429" s="315"/>
      <c r="G429" s="316"/>
      <c r="H429" s="317">
        <f t="shared" ref="H429" si="425">+F429*1840.28/1000</f>
        <v>0</v>
      </c>
      <c r="I429" s="318">
        <f t="shared" ref="I429" si="426">+G429*2370.76/1000</f>
        <v>0</v>
      </c>
      <c r="J429" s="149" t="s">
        <v>227</v>
      </c>
      <c r="K429" s="149" t="s">
        <v>49</v>
      </c>
      <c r="L429" s="150">
        <v>1</v>
      </c>
      <c r="M429" s="163">
        <v>0.46600000000000003</v>
      </c>
      <c r="N429" s="68">
        <f t="shared" ref="N429" si="427">+L429*M429*1.05*1.02*1.0572</f>
        <v>0.52763371920000002</v>
      </c>
      <c r="O429" s="300">
        <f>+N429+N430+N431+N432</f>
        <v>0.52763371920000002</v>
      </c>
      <c r="P429" s="292">
        <f t="shared" ref="P429" si="428">+H429+I429+O429</f>
        <v>0.52763371920000002</v>
      </c>
      <c r="Q429" s="294">
        <f t="shared" ref="Q429" si="429">+E429*P429</f>
        <v>1.5829011576000001</v>
      </c>
    </row>
    <row r="430" spans="1:17" ht="12.75" customHeight="1" x14ac:dyDescent="0.2">
      <c r="A430" s="276"/>
      <c r="B430" s="295"/>
      <c r="C430" s="314"/>
      <c r="D430" s="296"/>
      <c r="E430" s="315"/>
      <c r="F430" s="315"/>
      <c r="G430" s="316"/>
      <c r="H430" s="317"/>
      <c r="I430" s="318"/>
      <c r="J430" s="149"/>
      <c r="K430" s="149"/>
      <c r="L430" s="150"/>
      <c r="M430" s="160"/>
      <c r="N430" s="160"/>
      <c r="O430" s="300"/>
      <c r="P430" s="292"/>
      <c r="Q430" s="294"/>
    </row>
    <row r="431" spans="1:17" ht="12.75" customHeight="1" x14ac:dyDescent="0.2">
      <c r="A431" s="276"/>
      <c r="B431" s="295"/>
      <c r="C431" s="314"/>
      <c r="D431" s="296"/>
      <c r="E431" s="315"/>
      <c r="F431" s="315"/>
      <c r="G431" s="316"/>
      <c r="H431" s="317"/>
      <c r="I431" s="318"/>
      <c r="J431" s="149"/>
      <c r="K431" s="149"/>
      <c r="L431" s="177"/>
      <c r="M431" s="178"/>
      <c r="N431" s="179"/>
      <c r="O431" s="300"/>
      <c r="P431" s="292"/>
      <c r="Q431" s="294"/>
    </row>
    <row r="432" spans="1:17" ht="12.75" customHeight="1" x14ac:dyDescent="0.2">
      <c r="A432" s="276"/>
      <c r="B432" s="295"/>
      <c r="C432" s="314"/>
      <c r="D432" s="296"/>
      <c r="E432" s="315"/>
      <c r="F432" s="315"/>
      <c r="G432" s="316"/>
      <c r="H432" s="317"/>
      <c r="I432" s="318"/>
      <c r="J432" s="149"/>
      <c r="K432" s="149"/>
      <c r="L432" s="177"/>
      <c r="M432" s="178"/>
      <c r="N432" s="179"/>
      <c r="O432" s="300"/>
      <c r="P432" s="292"/>
      <c r="Q432" s="294"/>
    </row>
    <row r="433" spans="1:17" ht="12.75" customHeight="1" x14ac:dyDescent="0.2">
      <c r="A433" s="276">
        <v>101</v>
      </c>
      <c r="B433" s="295" t="s">
        <v>228</v>
      </c>
      <c r="C433" s="314" t="s">
        <v>229</v>
      </c>
      <c r="D433" s="296" t="s">
        <v>103</v>
      </c>
      <c r="E433" s="315">
        <v>2.6</v>
      </c>
      <c r="F433" s="315">
        <v>0.38400000000000001</v>
      </c>
      <c r="G433" s="316"/>
      <c r="H433" s="317">
        <f t="shared" ref="H433" si="430">+F433*1840.28/1000</f>
        <v>0.70666751999999999</v>
      </c>
      <c r="I433" s="318">
        <f t="shared" ref="I433" si="431">+G433*2370.76/1000</f>
        <v>0</v>
      </c>
      <c r="J433" s="149" t="s">
        <v>230</v>
      </c>
      <c r="K433" s="149" t="s">
        <v>49</v>
      </c>
      <c r="L433" s="150">
        <v>0.25</v>
      </c>
      <c r="M433" s="167">
        <v>1.25</v>
      </c>
      <c r="N433" s="68">
        <f t="shared" ref="N433" si="432">+L433*M433*1.05*1.02*1.0572</f>
        <v>0.35383162499999998</v>
      </c>
      <c r="O433" s="300">
        <f>+N433+N434+N435+N436</f>
        <v>0.38213815499999998</v>
      </c>
      <c r="P433" s="292">
        <f t="shared" ref="P433" si="433">+H433+I433+O433</f>
        <v>1.0888056749999999</v>
      </c>
      <c r="Q433" s="294">
        <f t="shared" ref="Q433" si="434">+E433*P433</f>
        <v>2.8308947550000001</v>
      </c>
    </row>
    <row r="434" spans="1:17" ht="12.75" customHeight="1" x14ac:dyDescent="0.2">
      <c r="A434" s="276"/>
      <c r="B434" s="295"/>
      <c r="C434" s="314"/>
      <c r="D434" s="296"/>
      <c r="E434" s="315"/>
      <c r="F434" s="315"/>
      <c r="G434" s="316"/>
      <c r="H434" s="317"/>
      <c r="I434" s="318"/>
      <c r="J434" s="149"/>
      <c r="K434" s="149"/>
      <c r="L434" s="150"/>
      <c r="M434" s="160"/>
      <c r="N434" s="160"/>
      <c r="O434" s="300"/>
      <c r="P434" s="292"/>
      <c r="Q434" s="294"/>
    </row>
    <row r="435" spans="1:17" ht="12.75" customHeight="1" x14ac:dyDescent="0.2">
      <c r="A435" s="276"/>
      <c r="B435" s="295"/>
      <c r="C435" s="314"/>
      <c r="D435" s="296"/>
      <c r="E435" s="315"/>
      <c r="F435" s="315"/>
      <c r="G435" s="316"/>
      <c r="H435" s="317"/>
      <c r="I435" s="318"/>
      <c r="J435" s="149" t="s">
        <v>231</v>
      </c>
      <c r="K435" s="149" t="s">
        <v>49</v>
      </c>
      <c r="L435" s="177">
        <v>0.03</v>
      </c>
      <c r="M435" s="167">
        <v>0.83333333333333337</v>
      </c>
      <c r="N435" s="68">
        <f t="shared" ref="N435" si="435">+L435*M435*1.05*1.02*1.0572</f>
        <v>2.8306530000000003E-2</v>
      </c>
      <c r="O435" s="300"/>
      <c r="P435" s="292"/>
      <c r="Q435" s="294"/>
    </row>
    <row r="436" spans="1:17" ht="12.75" customHeight="1" x14ac:dyDescent="0.2">
      <c r="A436" s="276"/>
      <c r="B436" s="295"/>
      <c r="C436" s="314"/>
      <c r="D436" s="296"/>
      <c r="E436" s="315"/>
      <c r="F436" s="315"/>
      <c r="G436" s="316"/>
      <c r="H436" s="317"/>
      <c r="I436" s="318"/>
      <c r="J436" s="149"/>
      <c r="K436" s="149"/>
      <c r="L436" s="177"/>
      <c r="M436" s="178"/>
      <c r="N436" s="179"/>
      <c r="O436" s="300"/>
      <c r="P436" s="292"/>
      <c r="Q436" s="294"/>
    </row>
    <row r="437" spans="1:17" ht="12.75" customHeight="1" x14ac:dyDescent="0.25">
      <c r="A437" s="276">
        <v>102</v>
      </c>
      <c r="B437" s="295" t="s">
        <v>120</v>
      </c>
      <c r="C437" s="314" t="s">
        <v>192</v>
      </c>
      <c r="D437" s="296" t="s">
        <v>103</v>
      </c>
      <c r="E437" s="315">
        <v>1.2</v>
      </c>
      <c r="F437" s="315"/>
      <c r="G437" s="316"/>
      <c r="H437" s="317">
        <f t="shared" ref="H437" si="436">+F437*1840.28/1000</f>
        <v>0</v>
      </c>
      <c r="I437" s="318">
        <f t="shared" ref="I437" si="437">+G437*2370.76/1000</f>
        <v>0</v>
      </c>
      <c r="J437" s="149" t="s">
        <v>232</v>
      </c>
      <c r="K437" s="170" t="s">
        <v>122</v>
      </c>
      <c r="L437" s="150">
        <v>1</v>
      </c>
      <c r="M437" s="163">
        <v>20</v>
      </c>
      <c r="N437" s="68">
        <f t="shared" ref="N437" si="438">+L437*M437*1.05*1.02*1.0572</f>
        <v>22.645223999999999</v>
      </c>
      <c r="O437" s="300">
        <f>+N437+N438+N439+N440</f>
        <v>22.645223999999999</v>
      </c>
      <c r="P437" s="292">
        <f t="shared" ref="P437" si="439">+H437+I437+O437</f>
        <v>22.645223999999999</v>
      </c>
      <c r="Q437" s="294">
        <f t="shared" ref="Q437" si="440">+E437*P437</f>
        <v>27.174268799999997</v>
      </c>
    </row>
    <row r="438" spans="1:17" ht="12.75" customHeight="1" x14ac:dyDescent="0.2">
      <c r="A438" s="276"/>
      <c r="B438" s="295"/>
      <c r="C438" s="314"/>
      <c r="D438" s="296"/>
      <c r="E438" s="315"/>
      <c r="F438" s="315"/>
      <c r="G438" s="316"/>
      <c r="H438" s="317"/>
      <c r="I438" s="318"/>
      <c r="J438" s="149"/>
      <c r="K438" s="149"/>
      <c r="L438" s="150"/>
      <c r="M438" s="160"/>
      <c r="N438" s="160"/>
      <c r="O438" s="300"/>
      <c r="P438" s="292"/>
      <c r="Q438" s="294"/>
    </row>
    <row r="439" spans="1:17" ht="12.75" customHeight="1" x14ac:dyDescent="0.2">
      <c r="A439" s="276"/>
      <c r="B439" s="295"/>
      <c r="C439" s="314"/>
      <c r="D439" s="296"/>
      <c r="E439" s="315"/>
      <c r="F439" s="315"/>
      <c r="G439" s="316"/>
      <c r="H439" s="317"/>
      <c r="I439" s="318"/>
      <c r="J439" s="149"/>
      <c r="K439" s="149"/>
      <c r="L439" s="177"/>
      <c r="M439" s="178"/>
      <c r="N439" s="179"/>
      <c r="O439" s="300"/>
      <c r="P439" s="292"/>
      <c r="Q439" s="294"/>
    </row>
    <row r="440" spans="1:17" ht="12.75" customHeight="1" x14ac:dyDescent="0.2">
      <c r="A440" s="276"/>
      <c r="B440" s="295"/>
      <c r="C440" s="314"/>
      <c r="D440" s="296"/>
      <c r="E440" s="315"/>
      <c r="F440" s="315"/>
      <c r="G440" s="316"/>
      <c r="H440" s="317"/>
      <c r="I440" s="318"/>
      <c r="J440" s="149"/>
      <c r="K440" s="149"/>
      <c r="L440" s="177"/>
      <c r="M440" s="178"/>
      <c r="N440" s="179"/>
      <c r="O440" s="300"/>
      <c r="P440" s="292"/>
      <c r="Q440" s="294"/>
    </row>
    <row r="441" spans="1:17" ht="12.75" customHeight="1" x14ac:dyDescent="0.25">
      <c r="A441" s="276">
        <v>103</v>
      </c>
      <c r="B441" s="295" t="s">
        <v>215</v>
      </c>
      <c r="C441" s="314" t="s">
        <v>216</v>
      </c>
      <c r="D441" s="296" t="s">
        <v>102</v>
      </c>
      <c r="E441" s="315">
        <v>1</v>
      </c>
      <c r="F441" s="315">
        <v>0.113</v>
      </c>
      <c r="G441" s="316">
        <v>5.0000000000000001E-3</v>
      </c>
      <c r="H441" s="290">
        <f t="shared" ref="H441" si="441">+F441*1840.28/1000</f>
        <v>0.20795163999999999</v>
      </c>
      <c r="I441" s="291">
        <f t="shared" ref="I441" si="442">+G441*2370.76/1000</f>
        <v>1.1853800000000001E-2</v>
      </c>
      <c r="J441" s="149" t="s">
        <v>217</v>
      </c>
      <c r="K441" s="149" t="s">
        <v>102</v>
      </c>
      <c r="L441" s="150">
        <v>1</v>
      </c>
      <c r="M441" s="163">
        <v>0.83299999999999996</v>
      </c>
      <c r="N441" s="68">
        <f t="shared" ref="N441" si="443">+L441*M441*1.05*1.02*1.0572</f>
        <v>0.94317357959999992</v>
      </c>
      <c r="O441" s="300">
        <f>+N441+N442+N443+N444</f>
        <v>0.94317357959999992</v>
      </c>
      <c r="P441" s="292">
        <f t="shared" ref="P441" si="444">+H441+I441+O441</f>
        <v>1.1629790195999998</v>
      </c>
      <c r="Q441" s="294">
        <f t="shared" ref="Q441" si="445">+E441*P441</f>
        <v>1.1629790195999998</v>
      </c>
    </row>
    <row r="442" spans="1:17" ht="12.75" customHeight="1" x14ac:dyDescent="0.2">
      <c r="A442" s="276"/>
      <c r="B442" s="295"/>
      <c r="C442" s="314"/>
      <c r="D442" s="296"/>
      <c r="E442" s="315"/>
      <c r="F442" s="315"/>
      <c r="G442" s="316"/>
      <c r="H442" s="290"/>
      <c r="I442" s="291"/>
      <c r="J442" s="149"/>
      <c r="K442" s="149"/>
      <c r="L442" s="150"/>
      <c r="M442" s="160"/>
      <c r="N442" s="160"/>
      <c r="O442" s="300"/>
      <c r="P442" s="292"/>
      <c r="Q442" s="294"/>
    </row>
    <row r="443" spans="1:17" ht="12.75" customHeight="1" x14ac:dyDescent="0.2">
      <c r="A443" s="276"/>
      <c r="B443" s="295"/>
      <c r="C443" s="314"/>
      <c r="D443" s="296"/>
      <c r="E443" s="315"/>
      <c r="F443" s="315"/>
      <c r="G443" s="316"/>
      <c r="H443" s="290"/>
      <c r="I443" s="291"/>
      <c r="J443" s="149"/>
      <c r="K443" s="149"/>
      <c r="L443" s="177"/>
      <c r="M443" s="178"/>
      <c r="N443" s="179"/>
      <c r="O443" s="300"/>
      <c r="P443" s="292"/>
      <c r="Q443" s="294"/>
    </row>
    <row r="444" spans="1:17" ht="12.75" customHeight="1" x14ac:dyDescent="0.2">
      <c r="A444" s="276"/>
      <c r="B444" s="295"/>
      <c r="C444" s="314"/>
      <c r="D444" s="296"/>
      <c r="E444" s="315"/>
      <c r="F444" s="315"/>
      <c r="G444" s="316"/>
      <c r="H444" s="290"/>
      <c r="I444" s="291"/>
      <c r="J444" s="149"/>
      <c r="K444" s="149"/>
      <c r="L444" s="177"/>
      <c r="M444" s="178"/>
      <c r="N444" s="179"/>
      <c r="O444" s="300"/>
      <c r="P444" s="292"/>
      <c r="Q444" s="294"/>
    </row>
    <row r="445" spans="1:17" ht="12.75" customHeight="1" x14ac:dyDescent="0.25">
      <c r="A445" s="276">
        <v>104</v>
      </c>
      <c r="B445" s="277" t="s">
        <v>218</v>
      </c>
      <c r="C445" s="330" t="s">
        <v>219</v>
      </c>
      <c r="D445" s="281" t="s">
        <v>158</v>
      </c>
      <c r="E445" s="336">
        <v>10</v>
      </c>
      <c r="F445" s="297">
        <v>7.5999999999999998E-2</v>
      </c>
      <c r="G445" s="302">
        <v>3.7100000000000001E-2</v>
      </c>
      <c r="H445" s="290">
        <f t="shared" ref="H445:H449" si="446">+F445*1840.28/1000</f>
        <v>0.13986128</v>
      </c>
      <c r="I445" s="291">
        <f t="shared" ref="I445" si="447">+G445*2370.76/1000</f>
        <v>8.7955196000000013E-2</v>
      </c>
      <c r="J445" s="182" t="s">
        <v>220</v>
      </c>
      <c r="K445" s="170" t="s">
        <v>50</v>
      </c>
      <c r="L445" s="182">
        <v>1.02</v>
      </c>
      <c r="M445" s="183">
        <v>0.22</v>
      </c>
      <c r="N445" s="68">
        <f t="shared" ref="N445" si="448">+L445*M445*1.05*1.02*1.0572</f>
        <v>0.25407941328</v>
      </c>
      <c r="O445" s="294">
        <f t="shared" ref="O445" si="449">+N445+N446+N447+N448</f>
        <v>0.25407941328</v>
      </c>
      <c r="P445" s="294">
        <f t="shared" ref="P445" si="450">+H445+I445+O445</f>
        <v>0.48189588928000004</v>
      </c>
      <c r="Q445" s="294">
        <f t="shared" ref="Q445" si="451">+E445*P445</f>
        <v>4.8189588928000004</v>
      </c>
    </row>
    <row r="446" spans="1:17" ht="12.75" customHeight="1" x14ac:dyDescent="0.2">
      <c r="A446" s="276"/>
      <c r="B446" s="278"/>
      <c r="C446" s="331"/>
      <c r="D446" s="282"/>
      <c r="E446" s="337"/>
      <c r="F446" s="298"/>
      <c r="G446" s="303"/>
      <c r="H446" s="290"/>
      <c r="I446" s="291"/>
      <c r="J446" s="182"/>
      <c r="K446" s="182"/>
      <c r="L446" s="182"/>
      <c r="M446" s="175"/>
      <c r="N446" s="68"/>
      <c r="O446" s="294"/>
      <c r="P446" s="294"/>
      <c r="Q446" s="294"/>
    </row>
    <row r="447" spans="1:17" ht="12.75" customHeight="1" x14ac:dyDescent="0.2">
      <c r="A447" s="276"/>
      <c r="B447" s="278"/>
      <c r="C447" s="331"/>
      <c r="D447" s="282"/>
      <c r="E447" s="337"/>
      <c r="F447" s="298"/>
      <c r="G447" s="303"/>
      <c r="H447" s="290"/>
      <c r="I447" s="291"/>
      <c r="J447" s="182"/>
      <c r="K447" s="182"/>
      <c r="L447" s="182"/>
      <c r="M447" s="175"/>
      <c r="N447" s="68"/>
      <c r="O447" s="294"/>
      <c r="P447" s="294"/>
      <c r="Q447" s="294"/>
    </row>
    <row r="448" spans="1:17" ht="12.75" customHeight="1" x14ac:dyDescent="0.2">
      <c r="A448" s="276"/>
      <c r="B448" s="279"/>
      <c r="C448" s="332"/>
      <c r="D448" s="283"/>
      <c r="E448" s="338"/>
      <c r="F448" s="299"/>
      <c r="G448" s="304"/>
      <c r="H448" s="290"/>
      <c r="I448" s="291"/>
      <c r="J448" s="182"/>
      <c r="K448" s="182"/>
      <c r="L448" s="182"/>
      <c r="M448" s="175"/>
      <c r="N448" s="68"/>
      <c r="O448" s="294"/>
      <c r="P448" s="294"/>
      <c r="Q448" s="294"/>
    </row>
    <row r="449" spans="1:17" ht="12.75" customHeight="1" x14ac:dyDescent="0.2">
      <c r="A449" s="276">
        <v>105</v>
      </c>
      <c r="B449" s="295" t="s">
        <v>188</v>
      </c>
      <c r="C449" s="280" t="s">
        <v>260</v>
      </c>
      <c r="D449" s="296" t="s">
        <v>50</v>
      </c>
      <c r="E449" s="342">
        <v>2.7</v>
      </c>
      <c r="F449" s="297">
        <v>7.0000000000000007E-2</v>
      </c>
      <c r="G449" s="300"/>
      <c r="H449" s="290">
        <f t="shared" si="446"/>
        <v>0.12881960000000001</v>
      </c>
      <c r="I449" s="291"/>
      <c r="J449" s="184" t="s">
        <v>189</v>
      </c>
      <c r="K449" s="182" t="s">
        <v>50</v>
      </c>
      <c r="L449" s="182">
        <v>1.05</v>
      </c>
      <c r="M449" s="167">
        <v>0.5</v>
      </c>
      <c r="N449" s="68">
        <f t="shared" ref="N449" si="452">+L449*M449*1.05*1.02*1.0572</f>
        <v>0.59443713000000009</v>
      </c>
      <c r="O449" s="290">
        <f t="shared" si="348"/>
        <v>0.59933982099600014</v>
      </c>
      <c r="P449" s="292">
        <f t="shared" si="349"/>
        <v>0.72815942099600017</v>
      </c>
      <c r="Q449" s="294">
        <f t="shared" si="350"/>
        <v>1.9660304366892005</v>
      </c>
    </row>
    <row r="450" spans="1:17" ht="12.75" customHeight="1" x14ac:dyDescent="0.2">
      <c r="A450" s="276"/>
      <c r="B450" s="295"/>
      <c r="C450" s="280"/>
      <c r="D450" s="296"/>
      <c r="E450" s="342"/>
      <c r="F450" s="298"/>
      <c r="G450" s="300"/>
      <c r="H450" s="290"/>
      <c r="I450" s="291"/>
      <c r="J450" s="182"/>
      <c r="K450" s="182"/>
      <c r="L450" s="182"/>
      <c r="M450" s="175"/>
      <c r="N450" s="68"/>
      <c r="O450" s="290"/>
      <c r="P450" s="292"/>
      <c r="Q450" s="294"/>
    </row>
    <row r="451" spans="1:17" ht="12.75" customHeight="1" x14ac:dyDescent="0.2">
      <c r="A451" s="276"/>
      <c r="B451" s="295"/>
      <c r="C451" s="280"/>
      <c r="D451" s="296"/>
      <c r="E451" s="342"/>
      <c r="F451" s="298"/>
      <c r="G451" s="300"/>
      <c r="H451" s="290"/>
      <c r="I451" s="291"/>
      <c r="J451" s="182" t="s">
        <v>190</v>
      </c>
      <c r="K451" s="182" t="s">
        <v>49</v>
      </c>
      <c r="L451" s="182">
        <v>0.01</v>
      </c>
      <c r="M451" s="175">
        <v>0.433</v>
      </c>
      <c r="N451" s="68">
        <f t="shared" ref="N451" si="453">+L451*M451*1.05*1.02*1.0572</f>
        <v>4.9026909959999998E-3</v>
      </c>
      <c r="O451" s="290"/>
      <c r="P451" s="292"/>
      <c r="Q451" s="294"/>
    </row>
    <row r="452" spans="1:17" ht="12.75" customHeight="1" x14ac:dyDescent="0.2">
      <c r="A452" s="276"/>
      <c r="B452" s="295"/>
      <c r="C452" s="280"/>
      <c r="D452" s="296"/>
      <c r="E452" s="342"/>
      <c r="F452" s="299"/>
      <c r="G452" s="300"/>
      <c r="H452" s="290"/>
      <c r="I452" s="291"/>
      <c r="J452" s="182"/>
      <c r="K452" s="182"/>
      <c r="L452" s="182"/>
      <c r="M452" s="175"/>
      <c r="N452" s="68"/>
      <c r="O452" s="290"/>
      <c r="P452" s="292"/>
      <c r="Q452" s="294"/>
    </row>
    <row r="453" spans="1:17" ht="12.75" customHeight="1" x14ac:dyDescent="0.2">
      <c r="A453" s="276"/>
      <c r="B453" s="295"/>
      <c r="C453" s="312" t="s">
        <v>195</v>
      </c>
      <c r="D453" s="296"/>
      <c r="E453" s="297"/>
      <c r="F453" s="297"/>
      <c r="G453" s="300"/>
      <c r="H453" s="290"/>
      <c r="I453" s="291"/>
      <c r="J453" s="71"/>
      <c r="K453" s="23"/>
      <c r="L453" s="69"/>
      <c r="M453" s="151"/>
      <c r="N453" s="68"/>
      <c r="O453" s="294"/>
      <c r="P453" s="292"/>
      <c r="Q453" s="293">
        <f>SUM(Q309:Q452)</f>
        <v>630.70464710356373</v>
      </c>
    </row>
    <row r="454" spans="1:17" ht="12.75" customHeight="1" x14ac:dyDescent="0.2">
      <c r="A454" s="276"/>
      <c r="B454" s="295"/>
      <c r="C454" s="313"/>
      <c r="D454" s="296"/>
      <c r="E454" s="298"/>
      <c r="F454" s="298">
        <v>2106</v>
      </c>
      <c r="G454" s="300"/>
      <c r="H454" s="290"/>
      <c r="I454" s="291"/>
      <c r="J454" s="71"/>
      <c r="K454" s="23"/>
      <c r="L454" s="24"/>
      <c r="M454" s="23"/>
      <c r="N454" s="68"/>
      <c r="O454" s="294"/>
      <c r="P454" s="292"/>
      <c r="Q454" s="293"/>
    </row>
    <row r="455" spans="1:17" ht="12.75" customHeight="1" x14ac:dyDescent="0.2">
      <c r="A455" s="276"/>
      <c r="B455" s="295"/>
      <c r="C455" s="313"/>
      <c r="D455" s="296"/>
      <c r="E455" s="298"/>
      <c r="F455" s="298">
        <v>2106</v>
      </c>
      <c r="G455" s="300"/>
      <c r="H455" s="290"/>
      <c r="I455" s="291"/>
      <c r="J455" s="71"/>
      <c r="K455" s="23"/>
      <c r="L455" s="24"/>
      <c r="M455" s="24"/>
      <c r="N455" s="68"/>
      <c r="O455" s="294"/>
      <c r="P455" s="292"/>
      <c r="Q455" s="293"/>
    </row>
    <row r="456" spans="1:17" ht="12.75" customHeight="1" x14ac:dyDescent="0.2">
      <c r="A456" s="276"/>
      <c r="B456" s="295"/>
      <c r="C456" s="313"/>
      <c r="D456" s="296"/>
      <c r="E456" s="299"/>
      <c r="F456" s="299">
        <v>2106</v>
      </c>
      <c r="G456" s="300"/>
      <c r="H456" s="290"/>
      <c r="I456" s="291"/>
      <c r="J456" s="71"/>
      <c r="K456" s="23"/>
      <c r="L456" s="24"/>
      <c r="M456" s="23"/>
      <c r="N456" s="68"/>
      <c r="O456" s="294"/>
      <c r="P456" s="292"/>
      <c r="Q456" s="293"/>
    </row>
    <row r="457" spans="1:17" ht="12.75" customHeight="1" x14ac:dyDescent="0.25">
      <c r="A457" s="276"/>
      <c r="B457" s="277"/>
      <c r="C457" s="301" t="s">
        <v>262</v>
      </c>
      <c r="D457" s="281"/>
      <c r="E457" s="284"/>
      <c r="F457" s="284"/>
      <c r="G457" s="287"/>
      <c r="H457" s="290"/>
      <c r="I457" s="291"/>
      <c r="J457" s="149"/>
      <c r="K457" s="149"/>
      <c r="L457" s="150"/>
      <c r="M457" s="163"/>
      <c r="N457" s="68"/>
      <c r="O457" s="302"/>
      <c r="P457" s="305"/>
      <c r="Q457" s="308"/>
    </row>
    <row r="458" spans="1:17" ht="12.75" customHeight="1" x14ac:dyDescent="0.2">
      <c r="A458" s="276"/>
      <c r="B458" s="278"/>
      <c r="C458" s="313"/>
      <c r="D458" s="282"/>
      <c r="E458" s="285"/>
      <c r="F458" s="285"/>
      <c r="G458" s="288"/>
      <c r="H458" s="290"/>
      <c r="I458" s="291"/>
      <c r="J458" s="149"/>
      <c r="K458" s="149"/>
      <c r="L458" s="150"/>
      <c r="M458" s="160"/>
      <c r="N458" s="160"/>
      <c r="O458" s="303"/>
      <c r="P458" s="306"/>
      <c r="Q458" s="309"/>
    </row>
    <row r="459" spans="1:17" ht="12.75" customHeight="1" x14ac:dyDescent="0.2">
      <c r="A459" s="276"/>
      <c r="B459" s="278"/>
      <c r="C459" s="313"/>
      <c r="D459" s="282"/>
      <c r="E459" s="285"/>
      <c r="F459" s="285"/>
      <c r="G459" s="288"/>
      <c r="H459" s="290"/>
      <c r="I459" s="291"/>
      <c r="J459" s="149"/>
      <c r="K459" s="149"/>
      <c r="L459" s="177"/>
      <c r="M459" s="178"/>
      <c r="N459" s="179"/>
      <c r="O459" s="303"/>
      <c r="P459" s="306"/>
      <c r="Q459" s="309"/>
    </row>
    <row r="460" spans="1:17" ht="12.75" customHeight="1" x14ac:dyDescent="0.2">
      <c r="A460" s="276"/>
      <c r="B460" s="279"/>
      <c r="C460" s="313"/>
      <c r="D460" s="283"/>
      <c r="E460" s="286"/>
      <c r="F460" s="286"/>
      <c r="G460" s="289"/>
      <c r="H460" s="290"/>
      <c r="I460" s="291"/>
      <c r="J460" s="149"/>
      <c r="K460" s="149"/>
      <c r="L460" s="177"/>
      <c r="M460" s="178"/>
      <c r="N460" s="179"/>
      <c r="O460" s="304"/>
      <c r="P460" s="307"/>
      <c r="Q460" s="310"/>
    </row>
    <row r="461" spans="1:17" ht="12.75" customHeight="1" x14ac:dyDescent="0.2">
      <c r="A461" s="276">
        <v>106</v>
      </c>
      <c r="B461" s="311" t="s">
        <v>263</v>
      </c>
      <c r="C461" s="280" t="s">
        <v>264</v>
      </c>
      <c r="D461" s="296" t="s">
        <v>68</v>
      </c>
      <c r="E461" s="297">
        <v>12</v>
      </c>
      <c r="F461" s="297">
        <v>0.99</v>
      </c>
      <c r="G461" s="300">
        <v>0.75</v>
      </c>
      <c r="H461" s="290">
        <f t="shared" ref="H461" si="454">+F461*1840.28/1000</f>
        <v>1.8218771999999999</v>
      </c>
      <c r="I461" s="291">
        <f t="shared" ref="I461" si="455">+G461*2370.76/1000</f>
        <v>1.7780700000000003</v>
      </c>
      <c r="J461" s="184"/>
      <c r="K461" s="184"/>
      <c r="L461" s="184"/>
      <c r="M461" s="175"/>
      <c r="N461" s="71"/>
      <c r="O461" s="290">
        <f t="shared" ref="O461" si="456">+N461+N462+N463+N464</f>
        <v>0</v>
      </c>
      <c r="P461" s="292">
        <f t="shared" ref="P461" si="457">+H461+I461+O461</f>
        <v>3.5999471999999999</v>
      </c>
      <c r="Q461" s="294">
        <f t="shared" ref="Q461" si="458">+E461*P461</f>
        <v>43.199366400000002</v>
      </c>
    </row>
    <row r="462" spans="1:17" ht="12.75" customHeight="1" x14ac:dyDescent="0.2">
      <c r="A462" s="276"/>
      <c r="B462" s="311"/>
      <c r="C462" s="280"/>
      <c r="D462" s="296"/>
      <c r="E462" s="298"/>
      <c r="F462" s="298"/>
      <c r="G462" s="300"/>
      <c r="H462" s="290"/>
      <c r="I462" s="291"/>
      <c r="J462" s="182"/>
      <c r="K462" s="182"/>
      <c r="L462" s="182"/>
      <c r="M462" s="175"/>
      <c r="N462" s="71"/>
      <c r="O462" s="290"/>
      <c r="P462" s="292"/>
      <c r="Q462" s="294"/>
    </row>
    <row r="463" spans="1:17" ht="12.75" customHeight="1" x14ac:dyDescent="0.2">
      <c r="A463" s="276"/>
      <c r="B463" s="311"/>
      <c r="C463" s="280"/>
      <c r="D463" s="296"/>
      <c r="E463" s="298"/>
      <c r="F463" s="298"/>
      <c r="G463" s="300"/>
      <c r="H463" s="290"/>
      <c r="I463" s="291"/>
      <c r="J463" s="184"/>
      <c r="K463" s="184"/>
      <c r="L463" s="182"/>
      <c r="M463" s="175"/>
      <c r="N463" s="71"/>
      <c r="O463" s="290"/>
      <c r="P463" s="292"/>
      <c r="Q463" s="294"/>
    </row>
    <row r="464" spans="1:17" ht="12.75" customHeight="1" x14ac:dyDescent="0.2">
      <c r="A464" s="276"/>
      <c r="B464" s="311"/>
      <c r="C464" s="280"/>
      <c r="D464" s="296"/>
      <c r="E464" s="299"/>
      <c r="F464" s="299"/>
      <c r="G464" s="300"/>
      <c r="H464" s="290"/>
      <c r="I464" s="291"/>
      <c r="J464" s="182"/>
      <c r="K464" s="182"/>
      <c r="L464" s="182"/>
      <c r="M464" s="175"/>
      <c r="N464" s="71"/>
      <c r="O464" s="290"/>
      <c r="P464" s="292"/>
      <c r="Q464" s="294"/>
    </row>
    <row r="465" spans="1:17" ht="12.75" customHeight="1" x14ac:dyDescent="0.2">
      <c r="A465" s="276"/>
      <c r="B465" s="295"/>
      <c r="C465" s="301" t="s">
        <v>261</v>
      </c>
      <c r="D465" s="296"/>
      <c r="E465" s="297"/>
      <c r="F465" s="297"/>
      <c r="G465" s="300"/>
      <c r="H465" s="290"/>
      <c r="I465" s="291"/>
      <c r="J465" s="71"/>
      <c r="K465" s="23"/>
      <c r="L465" s="69"/>
      <c r="M465" s="151"/>
      <c r="N465" s="68"/>
      <c r="O465" s="294"/>
      <c r="P465" s="292"/>
      <c r="Q465" s="293">
        <f>SUM(Q461)</f>
        <v>43.199366400000002</v>
      </c>
    </row>
    <row r="466" spans="1:17" ht="12.75" customHeight="1" x14ac:dyDescent="0.2">
      <c r="A466" s="276"/>
      <c r="B466" s="295"/>
      <c r="C466" s="301"/>
      <c r="D466" s="296"/>
      <c r="E466" s="298"/>
      <c r="F466" s="298">
        <v>2106</v>
      </c>
      <c r="G466" s="300"/>
      <c r="H466" s="290"/>
      <c r="I466" s="291"/>
      <c r="J466" s="71"/>
      <c r="K466" s="23"/>
      <c r="L466" s="24"/>
      <c r="M466" s="23"/>
      <c r="N466" s="68"/>
      <c r="O466" s="294"/>
      <c r="P466" s="292"/>
      <c r="Q466" s="293"/>
    </row>
    <row r="467" spans="1:17" ht="12.75" customHeight="1" x14ac:dyDescent="0.2">
      <c r="A467" s="276"/>
      <c r="B467" s="295"/>
      <c r="C467" s="301"/>
      <c r="D467" s="296"/>
      <c r="E467" s="298"/>
      <c r="F467" s="298">
        <v>2106</v>
      </c>
      <c r="G467" s="300"/>
      <c r="H467" s="290"/>
      <c r="I467" s="291"/>
      <c r="J467" s="71"/>
      <c r="K467" s="23"/>
      <c r="L467" s="24"/>
      <c r="M467" s="24"/>
      <c r="N467" s="68"/>
      <c r="O467" s="294"/>
      <c r="P467" s="292"/>
      <c r="Q467" s="293"/>
    </row>
    <row r="468" spans="1:17" ht="12.75" customHeight="1" x14ac:dyDescent="0.2">
      <c r="A468" s="276"/>
      <c r="B468" s="295"/>
      <c r="C468" s="301"/>
      <c r="D468" s="296"/>
      <c r="E468" s="299"/>
      <c r="F468" s="299">
        <v>2106</v>
      </c>
      <c r="G468" s="300"/>
      <c r="H468" s="290"/>
      <c r="I468" s="291"/>
      <c r="J468" s="71"/>
      <c r="K468" s="23"/>
      <c r="L468" s="24"/>
      <c r="M468" s="23"/>
      <c r="N468" s="68"/>
      <c r="O468" s="294"/>
      <c r="P468" s="292"/>
      <c r="Q468" s="293"/>
    </row>
    <row r="469" spans="1:17" ht="12.75" customHeight="1" x14ac:dyDescent="0.2">
      <c r="A469" s="276"/>
      <c r="B469" s="295"/>
      <c r="C469" s="301" t="s">
        <v>266</v>
      </c>
      <c r="D469" s="296"/>
      <c r="E469" s="297"/>
      <c r="F469" s="297"/>
      <c r="G469" s="300"/>
      <c r="H469" s="290"/>
      <c r="I469" s="291"/>
      <c r="J469" s="71"/>
      <c r="K469" s="23"/>
      <c r="L469" s="69"/>
      <c r="M469" s="151"/>
      <c r="N469" s="68"/>
      <c r="O469" s="294"/>
      <c r="P469" s="292"/>
      <c r="Q469" s="294"/>
    </row>
    <row r="470" spans="1:17" ht="12.75" customHeight="1" x14ac:dyDescent="0.2">
      <c r="A470" s="276"/>
      <c r="B470" s="295"/>
      <c r="C470" s="301"/>
      <c r="D470" s="296"/>
      <c r="E470" s="298"/>
      <c r="F470" s="298">
        <v>2106</v>
      </c>
      <c r="G470" s="300"/>
      <c r="H470" s="290"/>
      <c r="I470" s="291"/>
      <c r="J470" s="71"/>
      <c r="K470" s="23"/>
      <c r="L470" s="24"/>
      <c r="M470" s="23"/>
      <c r="N470" s="68"/>
      <c r="O470" s="294"/>
      <c r="P470" s="292"/>
      <c r="Q470" s="294"/>
    </row>
    <row r="471" spans="1:17" ht="12.75" customHeight="1" x14ac:dyDescent="0.2">
      <c r="A471" s="276"/>
      <c r="B471" s="295"/>
      <c r="C471" s="301"/>
      <c r="D471" s="296"/>
      <c r="E471" s="298"/>
      <c r="F471" s="298">
        <v>2106</v>
      </c>
      <c r="G471" s="300"/>
      <c r="H471" s="290"/>
      <c r="I471" s="291"/>
      <c r="J471" s="71"/>
      <c r="K471" s="23"/>
      <c r="L471" s="24"/>
      <c r="M471" s="24"/>
      <c r="N471" s="68"/>
      <c r="O471" s="294"/>
      <c r="P471" s="292"/>
      <c r="Q471" s="294"/>
    </row>
    <row r="472" spans="1:17" ht="12.75" customHeight="1" x14ac:dyDescent="0.2">
      <c r="A472" s="276"/>
      <c r="B472" s="295"/>
      <c r="C472" s="301"/>
      <c r="D472" s="296"/>
      <c r="E472" s="299"/>
      <c r="F472" s="299">
        <v>2106</v>
      </c>
      <c r="G472" s="300"/>
      <c r="H472" s="290"/>
      <c r="I472" s="291"/>
      <c r="J472" s="71"/>
      <c r="K472" s="23"/>
      <c r="L472" s="24"/>
      <c r="M472" s="23"/>
      <c r="N472" s="68"/>
      <c r="O472" s="294"/>
      <c r="P472" s="292"/>
      <c r="Q472" s="294"/>
    </row>
    <row r="473" spans="1:17" ht="12.75" customHeight="1" x14ac:dyDescent="0.2">
      <c r="A473" s="276">
        <v>107</v>
      </c>
      <c r="B473" s="295" t="s">
        <v>267</v>
      </c>
      <c r="C473" s="280" t="s">
        <v>268</v>
      </c>
      <c r="D473" s="296" t="s">
        <v>103</v>
      </c>
      <c r="E473" s="297">
        <v>184.9</v>
      </c>
      <c r="F473" s="297">
        <v>0.30499999999999999</v>
      </c>
      <c r="G473" s="300"/>
      <c r="H473" s="290">
        <f t="shared" ref="H473" si="459">+F473*1840.28/1000</f>
        <v>0.56128539999999993</v>
      </c>
      <c r="I473" s="291"/>
      <c r="J473" s="71" t="s">
        <v>269</v>
      </c>
      <c r="K473" s="198" t="s">
        <v>122</v>
      </c>
      <c r="L473" s="69">
        <v>0.05</v>
      </c>
      <c r="M473" s="167">
        <v>1.1944444444444444</v>
      </c>
      <c r="N473" s="68">
        <f t="shared" ref="N473" si="460">+L473*M473*1.05*1.02*1.0572</f>
        <v>6.7621155000000002E-2</v>
      </c>
      <c r="O473" s="290">
        <f t="shared" ref="O473" si="461">+N473+N474+N475+N476</f>
        <v>0.53419768899000009</v>
      </c>
      <c r="P473" s="292">
        <f t="shared" ref="P473" si="462">+H473+I473+O473</f>
        <v>1.09548308899</v>
      </c>
      <c r="Q473" s="294">
        <f t="shared" ref="Q473" si="463">+E473*P473</f>
        <v>202.55482315425101</v>
      </c>
    </row>
    <row r="474" spans="1:17" ht="12.75" customHeight="1" x14ac:dyDescent="0.2">
      <c r="A474" s="276"/>
      <c r="B474" s="295"/>
      <c r="C474" s="280"/>
      <c r="D474" s="296"/>
      <c r="E474" s="298"/>
      <c r="F474" s="298">
        <v>2106</v>
      </c>
      <c r="G474" s="300"/>
      <c r="H474" s="290"/>
      <c r="I474" s="291"/>
      <c r="J474" s="71"/>
      <c r="K474" s="23"/>
      <c r="L474" s="24"/>
      <c r="M474" s="23"/>
      <c r="N474" s="68"/>
      <c r="O474" s="290"/>
      <c r="P474" s="292"/>
      <c r="Q474" s="294"/>
    </row>
    <row r="475" spans="1:17" ht="12.75" customHeight="1" x14ac:dyDescent="0.2">
      <c r="A475" s="276"/>
      <c r="B475" s="295"/>
      <c r="C475" s="280"/>
      <c r="D475" s="296"/>
      <c r="E475" s="298"/>
      <c r="F475" s="298">
        <v>2106</v>
      </c>
      <c r="G475" s="300"/>
      <c r="H475" s="290"/>
      <c r="I475" s="291"/>
      <c r="J475" s="71" t="s">
        <v>270</v>
      </c>
      <c r="K475" s="23" t="s">
        <v>49</v>
      </c>
      <c r="L475" s="24">
        <v>0.318</v>
      </c>
      <c r="M475" s="180">
        <v>1.2958333333333334</v>
      </c>
      <c r="N475" s="68">
        <f t="shared" ref="N475" si="464">+L475*M475*1.05*1.02*1.0572</f>
        <v>0.46657653399000004</v>
      </c>
      <c r="O475" s="290"/>
      <c r="P475" s="292"/>
      <c r="Q475" s="294"/>
    </row>
    <row r="476" spans="1:17" ht="12.75" customHeight="1" x14ac:dyDescent="0.2">
      <c r="A476" s="276"/>
      <c r="B476" s="295"/>
      <c r="C476" s="280"/>
      <c r="D476" s="296"/>
      <c r="E476" s="299"/>
      <c r="F476" s="299">
        <v>2106</v>
      </c>
      <c r="G476" s="300"/>
      <c r="H476" s="290"/>
      <c r="I476" s="291"/>
      <c r="J476" s="71"/>
      <c r="K476" s="23"/>
      <c r="L476" s="24"/>
      <c r="M476" s="23"/>
      <c r="N476" s="68"/>
      <c r="O476" s="290"/>
      <c r="P476" s="292"/>
      <c r="Q476" s="294"/>
    </row>
    <row r="477" spans="1:17" ht="12.75" customHeight="1" x14ac:dyDescent="0.2">
      <c r="A477" s="276"/>
      <c r="B477" s="295"/>
      <c r="C477" s="301" t="s">
        <v>271</v>
      </c>
      <c r="D477" s="296"/>
      <c r="E477" s="297"/>
      <c r="F477" s="297"/>
      <c r="G477" s="300"/>
      <c r="H477" s="290"/>
      <c r="I477" s="291"/>
      <c r="J477" s="71"/>
      <c r="K477" s="23"/>
      <c r="L477" s="69"/>
      <c r="M477" s="151"/>
      <c r="N477" s="68"/>
      <c r="O477" s="294"/>
      <c r="P477" s="292"/>
      <c r="Q477" s="293">
        <f>SUM(Q473)</f>
        <v>202.55482315425101</v>
      </c>
    </row>
    <row r="478" spans="1:17" ht="12.75" customHeight="1" x14ac:dyDescent="0.2">
      <c r="A478" s="276"/>
      <c r="B478" s="295"/>
      <c r="C478" s="301"/>
      <c r="D478" s="296"/>
      <c r="E478" s="298"/>
      <c r="F478" s="298">
        <v>2106</v>
      </c>
      <c r="G478" s="300"/>
      <c r="H478" s="290"/>
      <c r="I478" s="291"/>
      <c r="J478" s="71"/>
      <c r="K478" s="23"/>
      <c r="L478" s="24"/>
      <c r="M478" s="23"/>
      <c r="N478" s="68"/>
      <c r="O478" s="294"/>
      <c r="P478" s="292"/>
      <c r="Q478" s="293"/>
    </row>
    <row r="479" spans="1:17" ht="12.75" customHeight="1" x14ac:dyDescent="0.2">
      <c r="A479" s="276"/>
      <c r="B479" s="295"/>
      <c r="C479" s="301"/>
      <c r="D479" s="296"/>
      <c r="E479" s="298"/>
      <c r="F479" s="298">
        <v>2106</v>
      </c>
      <c r="G479" s="300"/>
      <c r="H479" s="290"/>
      <c r="I479" s="291"/>
      <c r="J479" s="71"/>
      <c r="K479" s="23"/>
      <c r="L479" s="24"/>
      <c r="M479" s="24"/>
      <c r="N479" s="68"/>
      <c r="O479" s="294"/>
      <c r="P479" s="292"/>
      <c r="Q479" s="293"/>
    </row>
    <row r="480" spans="1:17" ht="12.75" customHeight="1" x14ac:dyDescent="0.2">
      <c r="A480" s="276"/>
      <c r="B480" s="295"/>
      <c r="C480" s="301"/>
      <c r="D480" s="296"/>
      <c r="E480" s="299"/>
      <c r="F480" s="299">
        <v>2106</v>
      </c>
      <c r="G480" s="300"/>
      <c r="H480" s="290"/>
      <c r="I480" s="291"/>
      <c r="J480" s="71"/>
      <c r="K480" s="23"/>
      <c r="L480" s="24"/>
      <c r="M480" s="23"/>
      <c r="N480" s="68"/>
      <c r="O480" s="294"/>
      <c r="P480" s="292"/>
      <c r="Q480" s="293"/>
    </row>
    <row r="481" spans="1:17" ht="12.75" customHeight="1" x14ac:dyDescent="0.25">
      <c r="A481" s="276"/>
      <c r="B481" s="277"/>
      <c r="C481" s="301" t="s">
        <v>272</v>
      </c>
      <c r="D481" s="281"/>
      <c r="E481" s="284"/>
      <c r="F481" s="284"/>
      <c r="G481" s="287"/>
      <c r="H481" s="290"/>
      <c r="I481" s="291"/>
      <c r="J481" s="149"/>
      <c r="K481" s="149"/>
      <c r="L481" s="150"/>
      <c r="M481" s="163"/>
      <c r="N481" s="68"/>
      <c r="O481" s="302"/>
      <c r="P481" s="305"/>
      <c r="Q481" s="308"/>
    </row>
    <row r="482" spans="1:17" ht="12.75" customHeight="1" x14ac:dyDescent="0.2">
      <c r="A482" s="276"/>
      <c r="B482" s="278"/>
      <c r="C482" s="301"/>
      <c r="D482" s="282"/>
      <c r="E482" s="285"/>
      <c r="F482" s="285"/>
      <c r="G482" s="288"/>
      <c r="H482" s="290"/>
      <c r="I482" s="291"/>
      <c r="J482" s="149"/>
      <c r="K482" s="149"/>
      <c r="L482" s="150"/>
      <c r="M482" s="160"/>
      <c r="N482" s="160"/>
      <c r="O482" s="303"/>
      <c r="P482" s="306"/>
      <c r="Q482" s="309"/>
    </row>
    <row r="483" spans="1:17" ht="12.75" customHeight="1" x14ac:dyDescent="0.2">
      <c r="A483" s="276"/>
      <c r="B483" s="278"/>
      <c r="C483" s="301"/>
      <c r="D483" s="282"/>
      <c r="E483" s="285"/>
      <c r="F483" s="285"/>
      <c r="G483" s="288"/>
      <c r="H483" s="290"/>
      <c r="I483" s="291"/>
      <c r="J483" s="149"/>
      <c r="K483" s="149"/>
      <c r="L483" s="177"/>
      <c r="M483" s="178"/>
      <c r="N483" s="179"/>
      <c r="O483" s="303"/>
      <c r="P483" s="306"/>
      <c r="Q483" s="309"/>
    </row>
    <row r="484" spans="1:17" ht="12.75" customHeight="1" x14ac:dyDescent="0.2">
      <c r="A484" s="276"/>
      <c r="B484" s="279"/>
      <c r="C484" s="301"/>
      <c r="D484" s="283"/>
      <c r="E484" s="286"/>
      <c r="F484" s="286"/>
      <c r="G484" s="289"/>
      <c r="H484" s="290"/>
      <c r="I484" s="291"/>
      <c r="J484" s="149"/>
      <c r="K484" s="149"/>
      <c r="L484" s="177"/>
      <c r="M484" s="178"/>
      <c r="N484" s="179"/>
      <c r="O484" s="304"/>
      <c r="P484" s="307"/>
      <c r="Q484" s="310"/>
    </row>
    <row r="485" spans="1:17" ht="12.75" customHeight="1" x14ac:dyDescent="0.2">
      <c r="A485" s="276">
        <v>108</v>
      </c>
      <c r="B485" s="295" t="s">
        <v>273</v>
      </c>
      <c r="C485" s="280" t="s">
        <v>274</v>
      </c>
      <c r="D485" s="296" t="s">
        <v>102</v>
      </c>
      <c r="E485" s="297">
        <v>20</v>
      </c>
      <c r="F485" s="297">
        <v>1.6</v>
      </c>
      <c r="G485" s="300">
        <v>0.03</v>
      </c>
      <c r="H485" s="290">
        <f t="shared" ref="H485:H545" si="465">+F485*1840.28/1000</f>
        <v>2.9444480000000004</v>
      </c>
      <c r="I485" s="291">
        <f t="shared" ref="I485:I545" si="466">+G485*2370.76/1000</f>
        <v>7.11228E-2</v>
      </c>
      <c r="J485" s="71"/>
      <c r="K485" s="23"/>
      <c r="L485" s="69"/>
      <c r="M485" s="151"/>
      <c r="N485" s="68"/>
      <c r="O485" s="290">
        <f t="shared" ref="O485:O489" si="467">+N485+N486+N487+N488</f>
        <v>0</v>
      </c>
      <c r="P485" s="292">
        <f t="shared" ref="P485:P525" si="468">+H485+I485+O485</f>
        <v>3.0155708000000003</v>
      </c>
      <c r="Q485" s="294">
        <f t="shared" ref="Q485:Q489" si="469">+E485*P485</f>
        <v>60.311416000000008</v>
      </c>
    </row>
    <row r="486" spans="1:17" ht="12.75" customHeight="1" x14ac:dyDescent="0.2">
      <c r="A486" s="276"/>
      <c r="B486" s="295"/>
      <c r="C486" s="280"/>
      <c r="D486" s="296"/>
      <c r="E486" s="298"/>
      <c r="F486" s="298">
        <v>2106</v>
      </c>
      <c r="G486" s="300"/>
      <c r="H486" s="290"/>
      <c r="I486" s="291"/>
      <c r="J486" s="71"/>
      <c r="K486" s="23"/>
      <c r="L486" s="24"/>
      <c r="M486" s="23"/>
      <c r="N486" s="68"/>
      <c r="O486" s="290"/>
      <c r="P486" s="292"/>
      <c r="Q486" s="294"/>
    </row>
    <row r="487" spans="1:17" ht="12.75" customHeight="1" x14ac:dyDescent="0.2">
      <c r="A487" s="276"/>
      <c r="B487" s="295"/>
      <c r="C487" s="280"/>
      <c r="D487" s="296"/>
      <c r="E487" s="298"/>
      <c r="F487" s="298">
        <v>2106</v>
      </c>
      <c r="G487" s="300"/>
      <c r="H487" s="290"/>
      <c r="I487" s="291"/>
      <c r="J487" s="71"/>
      <c r="K487" s="23"/>
      <c r="L487" s="24"/>
      <c r="M487" s="24"/>
      <c r="N487" s="68"/>
      <c r="O487" s="290"/>
      <c r="P487" s="292"/>
      <c r="Q487" s="294"/>
    </row>
    <row r="488" spans="1:17" ht="12.75" customHeight="1" x14ac:dyDescent="0.2">
      <c r="A488" s="276"/>
      <c r="B488" s="295"/>
      <c r="C488" s="280"/>
      <c r="D488" s="296"/>
      <c r="E488" s="299"/>
      <c r="F488" s="299">
        <v>2106</v>
      </c>
      <c r="G488" s="300"/>
      <c r="H488" s="290"/>
      <c r="I488" s="291"/>
      <c r="J488" s="71"/>
      <c r="K488" s="23"/>
      <c r="L488" s="24"/>
      <c r="M488" s="23"/>
      <c r="N488" s="68"/>
      <c r="O488" s="290"/>
      <c r="P488" s="292"/>
      <c r="Q488" s="294"/>
    </row>
    <row r="489" spans="1:17" ht="12.75" customHeight="1" x14ac:dyDescent="0.2">
      <c r="A489" s="276">
        <v>109</v>
      </c>
      <c r="B489" s="295" t="s">
        <v>275</v>
      </c>
      <c r="C489" s="280" t="s">
        <v>276</v>
      </c>
      <c r="D489" s="296" t="s">
        <v>113</v>
      </c>
      <c r="E489" s="297">
        <v>20</v>
      </c>
      <c r="F489" s="297">
        <v>0.5</v>
      </c>
      <c r="G489" s="300">
        <v>9.6000000000000002E-2</v>
      </c>
      <c r="H489" s="290">
        <f t="shared" si="465"/>
        <v>0.92013999999999996</v>
      </c>
      <c r="I489" s="291">
        <f t="shared" si="466"/>
        <v>0.22759296000000004</v>
      </c>
      <c r="J489" s="71" t="s">
        <v>105</v>
      </c>
      <c r="K489" s="23" t="s">
        <v>101</v>
      </c>
      <c r="L489" s="24">
        <v>0.04</v>
      </c>
      <c r="M489" s="23">
        <v>26.4</v>
      </c>
      <c r="N489" s="68">
        <f t="shared" ref="N489" si="470">+L489*M489*1.05*1.02*1.0572</f>
        <v>1.1956678271999999</v>
      </c>
      <c r="O489" s="290">
        <f t="shared" si="467"/>
        <v>1.1956678271999999</v>
      </c>
      <c r="P489" s="292">
        <f t="shared" si="468"/>
        <v>2.3434007871999998</v>
      </c>
      <c r="Q489" s="294">
        <f t="shared" si="469"/>
        <v>46.868015743999997</v>
      </c>
    </row>
    <row r="490" spans="1:17" ht="12.75" customHeight="1" x14ac:dyDescent="0.2">
      <c r="A490" s="276"/>
      <c r="B490" s="295"/>
      <c r="C490" s="280"/>
      <c r="D490" s="296"/>
      <c r="E490" s="298"/>
      <c r="F490" s="298">
        <v>2106</v>
      </c>
      <c r="G490" s="300"/>
      <c r="H490" s="290"/>
      <c r="I490" s="291"/>
      <c r="J490" s="71"/>
      <c r="K490" s="23"/>
      <c r="L490" s="24"/>
      <c r="M490" s="23"/>
      <c r="N490" s="68"/>
      <c r="O490" s="290"/>
      <c r="P490" s="292"/>
      <c r="Q490" s="294"/>
    </row>
    <row r="491" spans="1:17" ht="12.75" customHeight="1" x14ac:dyDescent="0.2">
      <c r="A491" s="276"/>
      <c r="B491" s="295"/>
      <c r="C491" s="280"/>
      <c r="D491" s="296"/>
      <c r="E491" s="298"/>
      <c r="F491" s="298">
        <v>2106</v>
      </c>
      <c r="G491" s="300"/>
      <c r="H491" s="290"/>
      <c r="I491" s="291"/>
      <c r="J491" s="71"/>
      <c r="K491" s="23"/>
      <c r="L491" s="24"/>
      <c r="M491" s="24"/>
      <c r="N491" s="68"/>
      <c r="O491" s="290"/>
      <c r="P491" s="292"/>
      <c r="Q491" s="294"/>
    </row>
    <row r="492" spans="1:17" ht="12.75" customHeight="1" x14ac:dyDescent="0.2">
      <c r="A492" s="276"/>
      <c r="B492" s="295"/>
      <c r="C492" s="280"/>
      <c r="D492" s="296"/>
      <c r="E492" s="299"/>
      <c r="F492" s="299">
        <v>2106</v>
      </c>
      <c r="G492" s="300"/>
      <c r="H492" s="290"/>
      <c r="I492" s="291"/>
      <c r="J492" s="71"/>
      <c r="K492" s="23"/>
      <c r="L492" s="24"/>
      <c r="M492" s="23"/>
      <c r="N492" s="68"/>
      <c r="O492" s="290"/>
      <c r="P492" s="292"/>
      <c r="Q492" s="294"/>
    </row>
    <row r="493" spans="1:17" ht="12.75" customHeight="1" x14ac:dyDescent="0.2">
      <c r="A493" s="276">
        <v>110</v>
      </c>
      <c r="B493" s="295" t="s">
        <v>277</v>
      </c>
      <c r="C493" s="280" t="s">
        <v>278</v>
      </c>
      <c r="D493" s="296" t="s">
        <v>50</v>
      </c>
      <c r="E493" s="297">
        <v>142</v>
      </c>
      <c r="F493" s="297">
        <v>0.28000000000000003</v>
      </c>
      <c r="G493" s="300">
        <v>0.01</v>
      </c>
      <c r="H493" s="290">
        <f t="shared" si="465"/>
        <v>0.51527840000000003</v>
      </c>
      <c r="I493" s="291">
        <f t="shared" si="466"/>
        <v>2.3707600000000002E-2</v>
      </c>
      <c r="J493" s="71" t="s">
        <v>279</v>
      </c>
      <c r="K493" s="23" t="s">
        <v>50</v>
      </c>
      <c r="L493" s="69">
        <v>1</v>
      </c>
      <c r="M493" s="166">
        <v>0.47399999999999998</v>
      </c>
      <c r="N493" s="68">
        <f t="shared" ref="N493" si="471">+L493*M493*1.05*1.02*1.0572</f>
        <v>0.53669180879999989</v>
      </c>
      <c r="O493" s="290">
        <f t="shared" ref="O493:O525" si="472">+N493+N494+N495+N496</f>
        <v>0.53669180879999989</v>
      </c>
      <c r="P493" s="292">
        <f t="shared" si="468"/>
        <v>1.0756778088000001</v>
      </c>
      <c r="Q493" s="294">
        <f t="shared" ref="Q493:Q525" si="473">+E493*P493</f>
        <v>152.74624884960002</v>
      </c>
    </row>
    <row r="494" spans="1:17" ht="12.75" customHeight="1" x14ac:dyDescent="0.2">
      <c r="A494" s="276"/>
      <c r="B494" s="295"/>
      <c r="C494" s="280"/>
      <c r="D494" s="296"/>
      <c r="E494" s="298"/>
      <c r="F494" s="298">
        <v>2106</v>
      </c>
      <c r="G494" s="300"/>
      <c r="H494" s="290"/>
      <c r="I494" s="291"/>
      <c r="J494" s="71"/>
      <c r="K494" s="23"/>
      <c r="L494" s="24"/>
      <c r="M494" s="23"/>
      <c r="N494" s="68"/>
      <c r="O494" s="290"/>
      <c r="P494" s="292"/>
      <c r="Q494" s="294"/>
    </row>
    <row r="495" spans="1:17" ht="12.75" customHeight="1" x14ac:dyDescent="0.2">
      <c r="A495" s="276"/>
      <c r="B495" s="295"/>
      <c r="C495" s="280"/>
      <c r="D495" s="296"/>
      <c r="E495" s="298"/>
      <c r="F495" s="298">
        <v>2106</v>
      </c>
      <c r="G495" s="300"/>
      <c r="H495" s="290"/>
      <c r="I495" s="291"/>
      <c r="J495" s="71"/>
      <c r="K495" s="23"/>
      <c r="L495" s="24"/>
      <c r="M495" s="24"/>
      <c r="N495" s="68"/>
      <c r="O495" s="290"/>
      <c r="P495" s="292"/>
      <c r="Q495" s="294"/>
    </row>
    <row r="496" spans="1:17" ht="12.75" customHeight="1" x14ac:dyDescent="0.2">
      <c r="A496" s="276"/>
      <c r="B496" s="295"/>
      <c r="C496" s="280"/>
      <c r="D496" s="296"/>
      <c r="E496" s="299"/>
      <c r="F496" s="299">
        <v>2106</v>
      </c>
      <c r="G496" s="300"/>
      <c r="H496" s="290"/>
      <c r="I496" s="291"/>
      <c r="J496" s="71"/>
      <c r="K496" s="23"/>
      <c r="L496" s="24"/>
      <c r="M496" s="23"/>
      <c r="N496" s="68"/>
      <c r="O496" s="290"/>
      <c r="P496" s="292"/>
      <c r="Q496" s="294"/>
    </row>
    <row r="497" spans="1:17" ht="12.75" customHeight="1" x14ac:dyDescent="0.2">
      <c r="A497" s="276">
        <v>111</v>
      </c>
      <c r="B497" s="295" t="s">
        <v>277</v>
      </c>
      <c r="C497" s="280" t="s">
        <v>280</v>
      </c>
      <c r="D497" s="296" t="s">
        <v>50</v>
      </c>
      <c r="E497" s="284">
        <v>76</v>
      </c>
      <c r="F497" s="297">
        <v>0.28000000000000003</v>
      </c>
      <c r="G497" s="300">
        <v>0.01</v>
      </c>
      <c r="H497" s="290">
        <f t="shared" ref="H497" si="474">+F497*1840.28/1000</f>
        <v>0.51527840000000003</v>
      </c>
      <c r="I497" s="291">
        <f t="shared" ref="I497" si="475">+G497*2370.76/1000</f>
        <v>2.3707600000000002E-2</v>
      </c>
      <c r="J497" s="71" t="s">
        <v>279</v>
      </c>
      <c r="K497" s="23" t="s">
        <v>50</v>
      </c>
      <c r="L497" s="69">
        <v>1</v>
      </c>
      <c r="M497" s="166">
        <v>0.51666666666666672</v>
      </c>
      <c r="N497" s="68">
        <f t="shared" ref="N497" si="476">+L497*M497*1.05*1.02*1.0572</f>
        <v>0.58500162000000011</v>
      </c>
      <c r="O497" s="290">
        <f t="shared" si="472"/>
        <v>0.58500162000000011</v>
      </c>
      <c r="P497" s="292">
        <f t="shared" si="468"/>
        <v>1.1239876200000003</v>
      </c>
      <c r="Q497" s="294">
        <f t="shared" si="473"/>
        <v>85.423059120000019</v>
      </c>
    </row>
    <row r="498" spans="1:17" ht="12.75" customHeight="1" x14ac:dyDescent="0.2">
      <c r="A498" s="276"/>
      <c r="B498" s="295"/>
      <c r="C498" s="280"/>
      <c r="D498" s="296"/>
      <c r="E498" s="285"/>
      <c r="F498" s="298">
        <v>2106</v>
      </c>
      <c r="G498" s="300"/>
      <c r="H498" s="290"/>
      <c r="I498" s="291"/>
      <c r="J498" s="71"/>
      <c r="K498" s="23"/>
      <c r="L498" s="24"/>
      <c r="M498" s="23"/>
      <c r="N498" s="68"/>
      <c r="O498" s="290"/>
      <c r="P498" s="292"/>
      <c r="Q498" s="294"/>
    </row>
    <row r="499" spans="1:17" ht="12.75" customHeight="1" x14ac:dyDescent="0.2">
      <c r="A499" s="276"/>
      <c r="B499" s="295"/>
      <c r="C499" s="280"/>
      <c r="D499" s="296"/>
      <c r="E499" s="285"/>
      <c r="F499" s="298">
        <v>2106</v>
      </c>
      <c r="G499" s="300"/>
      <c r="H499" s="290"/>
      <c r="I499" s="291"/>
      <c r="J499" s="71"/>
      <c r="K499" s="23"/>
      <c r="L499" s="24"/>
      <c r="M499" s="24"/>
      <c r="N499" s="68"/>
      <c r="O499" s="290"/>
      <c r="P499" s="292"/>
      <c r="Q499" s="294"/>
    </row>
    <row r="500" spans="1:17" ht="12.75" customHeight="1" x14ac:dyDescent="0.2">
      <c r="A500" s="276"/>
      <c r="B500" s="295"/>
      <c r="C500" s="280"/>
      <c r="D500" s="296"/>
      <c r="E500" s="286"/>
      <c r="F500" s="299">
        <v>2106</v>
      </c>
      <c r="G500" s="300"/>
      <c r="H500" s="290"/>
      <c r="I500" s="291"/>
      <c r="J500" s="71"/>
      <c r="K500" s="23"/>
      <c r="L500" s="24"/>
      <c r="M500" s="23"/>
      <c r="N500" s="68"/>
      <c r="O500" s="290"/>
      <c r="P500" s="292"/>
      <c r="Q500" s="294"/>
    </row>
    <row r="501" spans="1:17" ht="12.75" customHeight="1" x14ac:dyDescent="0.2">
      <c r="A501" s="276">
        <v>112</v>
      </c>
      <c r="B501" s="295" t="s">
        <v>108</v>
      </c>
      <c r="C501" s="280" t="s">
        <v>281</v>
      </c>
      <c r="D501" s="296" t="s">
        <v>102</v>
      </c>
      <c r="E501" s="297">
        <v>20</v>
      </c>
      <c r="F501" s="297">
        <v>0.97</v>
      </c>
      <c r="G501" s="300">
        <v>0.13</v>
      </c>
      <c r="H501" s="290">
        <f t="shared" si="465"/>
        <v>1.7850716</v>
      </c>
      <c r="I501" s="291">
        <f t="shared" si="466"/>
        <v>0.30819880000000005</v>
      </c>
      <c r="J501" s="71" t="s">
        <v>167</v>
      </c>
      <c r="K501" s="23" t="s">
        <v>102</v>
      </c>
      <c r="L501" s="69">
        <v>1</v>
      </c>
      <c r="M501" s="151">
        <v>1.2</v>
      </c>
      <c r="N501" s="68">
        <f t="shared" ref="N501" si="477">+L501*M501*1.05*1.02*1.0572</f>
        <v>1.3587134400000001</v>
      </c>
      <c r="O501" s="290">
        <f t="shared" si="472"/>
        <v>1.3587134400000001</v>
      </c>
      <c r="P501" s="292">
        <f t="shared" si="468"/>
        <v>3.4519838400000005</v>
      </c>
      <c r="Q501" s="294">
        <f t="shared" si="473"/>
        <v>69.039676800000009</v>
      </c>
    </row>
    <row r="502" spans="1:17" ht="12.75" customHeight="1" x14ac:dyDescent="0.2">
      <c r="A502" s="276"/>
      <c r="B502" s="295"/>
      <c r="C502" s="280"/>
      <c r="D502" s="296"/>
      <c r="E502" s="298"/>
      <c r="F502" s="298">
        <v>2106</v>
      </c>
      <c r="G502" s="300"/>
      <c r="H502" s="290"/>
      <c r="I502" s="291"/>
      <c r="J502" s="71"/>
      <c r="K502" s="23"/>
      <c r="L502" s="24"/>
      <c r="M502" s="23"/>
      <c r="N502" s="68"/>
      <c r="O502" s="290"/>
      <c r="P502" s="292"/>
      <c r="Q502" s="294"/>
    </row>
    <row r="503" spans="1:17" ht="12.75" customHeight="1" x14ac:dyDescent="0.2">
      <c r="A503" s="276"/>
      <c r="B503" s="295"/>
      <c r="C503" s="280"/>
      <c r="D503" s="296"/>
      <c r="E503" s="298"/>
      <c r="F503" s="298">
        <v>2106</v>
      </c>
      <c r="G503" s="300"/>
      <c r="H503" s="290"/>
      <c r="I503" s="291"/>
      <c r="J503" s="71"/>
      <c r="K503" s="23"/>
      <c r="L503" s="24"/>
      <c r="M503" s="24"/>
      <c r="N503" s="68"/>
      <c r="O503" s="290"/>
      <c r="P503" s="292"/>
      <c r="Q503" s="294"/>
    </row>
    <row r="504" spans="1:17" ht="12.75" customHeight="1" x14ac:dyDescent="0.2">
      <c r="A504" s="276"/>
      <c r="B504" s="295"/>
      <c r="C504" s="280"/>
      <c r="D504" s="296"/>
      <c r="E504" s="299"/>
      <c r="F504" s="299">
        <v>2106</v>
      </c>
      <c r="G504" s="300"/>
      <c r="H504" s="290"/>
      <c r="I504" s="291"/>
      <c r="J504" s="71"/>
      <c r="K504" s="23"/>
      <c r="L504" s="24"/>
      <c r="M504" s="23"/>
      <c r="N504" s="68"/>
      <c r="O504" s="290"/>
      <c r="P504" s="292"/>
      <c r="Q504" s="294"/>
    </row>
    <row r="505" spans="1:17" ht="12.75" customHeight="1" x14ac:dyDescent="0.2">
      <c r="A505" s="276">
        <v>113</v>
      </c>
      <c r="B505" s="295" t="s">
        <v>282</v>
      </c>
      <c r="C505" s="280" t="s">
        <v>283</v>
      </c>
      <c r="D505" s="296" t="s">
        <v>49</v>
      </c>
      <c r="E505" s="297">
        <v>35</v>
      </c>
      <c r="F505" s="297">
        <v>0.19</v>
      </c>
      <c r="G505" s="300">
        <v>0.16200000000000001</v>
      </c>
      <c r="H505" s="290">
        <f t="shared" si="465"/>
        <v>0.34965320000000005</v>
      </c>
      <c r="I505" s="291">
        <f t="shared" si="466"/>
        <v>0.38406312000000004</v>
      </c>
      <c r="J505" s="71" t="s">
        <v>284</v>
      </c>
      <c r="K505" s="23" t="s">
        <v>49</v>
      </c>
      <c r="L505" s="69">
        <v>1</v>
      </c>
      <c r="M505" s="151">
        <v>0.4</v>
      </c>
      <c r="N505" s="68">
        <f t="shared" ref="N505" si="478">+L505*M505*1.05*1.02*1.0572</f>
        <v>0.45290448000000005</v>
      </c>
      <c r="O505" s="290">
        <f t="shared" si="472"/>
        <v>0.45290448000000005</v>
      </c>
      <c r="P505" s="292">
        <f t="shared" si="468"/>
        <v>1.1866208</v>
      </c>
      <c r="Q505" s="294">
        <f t="shared" si="473"/>
        <v>41.531728000000001</v>
      </c>
    </row>
    <row r="506" spans="1:17" ht="12.75" customHeight="1" x14ac:dyDescent="0.2">
      <c r="A506" s="276"/>
      <c r="B506" s="295"/>
      <c r="C506" s="280"/>
      <c r="D506" s="296"/>
      <c r="E506" s="298"/>
      <c r="F506" s="298">
        <v>2106</v>
      </c>
      <c r="G506" s="300"/>
      <c r="H506" s="290"/>
      <c r="I506" s="291"/>
      <c r="J506" s="71"/>
      <c r="K506" s="23"/>
      <c r="L506" s="24"/>
      <c r="M506" s="23"/>
      <c r="N506" s="68"/>
      <c r="O506" s="290"/>
      <c r="P506" s="292"/>
      <c r="Q506" s="294"/>
    </row>
    <row r="507" spans="1:17" ht="12.75" customHeight="1" x14ac:dyDescent="0.2">
      <c r="A507" s="276"/>
      <c r="B507" s="295"/>
      <c r="C507" s="280"/>
      <c r="D507" s="296"/>
      <c r="E507" s="298"/>
      <c r="F507" s="298">
        <v>2106</v>
      </c>
      <c r="G507" s="300"/>
      <c r="H507" s="290"/>
      <c r="I507" s="291"/>
      <c r="J507" s="71"/>
      <c r="K507" s="23"/>
      <c r="L507" s="24"/>
      <c r="M507" s="24"/>
      <c r="N507" s="68"/>
      <c r="O507" s="290"/>
      <c r="P507" s="292"/>
      <c r="Q507" s="294"/>
    </row>
    <row r="508" spans="1:17" ht="12.75" customHeight="1" x14ac:dyDescent="0.2">
      <c r="A508" s="276"/>
      <c r="B508" s="295"/>
      <c r="C508" s="280"/>
      <c r="D508" s="296"/>
      <c r="E508" s="299"/>
      <c r="F508" s="299">
        <v>2106</v>
      </c>
      <c r="G508" s="300"/>
      <c r="H508" s="290"/>
      <c r="I508" s="291"/>
      <c r="J508" s="71"/>
      <c r="K508" s="23"/>
      <c r="L508" s="24"/>
      <c r="M508" s="23"/>
      <c r="N508" s="68"/>
      <c r="O508" s="290"/>
      <c r="P508" s="292"/>
      <c r="Q508" s="294"/>
    </row>
    <row r="509" spans="1:17" ht="12.75" customHeight="1" x14ac:dyDescent="0.2">
      <c r="A509" s="276">
        <v>114</v>
      </c>
      <c r="B509" s="295" t="s">
        <v>285</v>
      </c>
      <c r="C509" s="280" t="s">
        <v>286</v>
      </c>
      <c r="D509" s="296" t="s">
        <v>113</v>
      </c>
      <c r="E509" s="297">
        <v>16</v>
      </c>
      <c r="F509" s="297">
        <v>3.14</v>
      </c>
      <c r="G509" s="300">
        <v>0.05</v>
      </c>
      <c r="H509" s="290">
        <f t="shared" si="465"/>
        <v>5.7784791999999996</v>
      </c>
      <c r="I509" s="291">
        <f t="shared" si="466"/>
        <v>0.118538</v>
      </c>
      <c r="J509" s="71" t="s">
        <v>279</v>
      </c>
      <c r="K509" s="23" t="s">
        <v>50</v>
      </c>
      <c r="L509" s="69">
        <v>0.4</v>
      </c>
      <c r="M509" s="166">
        <v>0.47399999999999998</v>
      </c>
      <c r="N509" s="68">
        <f t="shared" ref="N509" si="479">+L509*M509*1.05*1.02*1.0572</f>
        <v>0.21467672352</v>
      </c>
      <c r="O509" s="290">
        <f t="shared" si="472"/>
        <v>0.21467672352</v>
      </c>
      <c r="P509" s="292">
        <f t="shared" si="468"/>
        <v>6.1116939235199998</v>
      </c>
      <c r="Q509" s="294">
        <f t="shared" si="473"/>
        <v>97.787102776319998</v>
      </c>
    </row>
    <row r="510" spans="1:17" ht="12.75" customHeight="1" x14ac:dyDescent="0.2">
      <c r="A510" s="276"/>
      <c r="B510" s="295"/>
      <c r="C510" s="280"/>
      <c r="D510" s="296"/>
      <c r="E510" s="298"/>
      <c r="F510" s="298">
        <v>2106</v>
      </c>
      <c r="G510" s="300"/>
      <c r="H510" s="290"/>
      <c r="I510" s="291"/>
      <c r="J510" s="71"/>
      <c r="K510" s="23"/>
      <c r="L510" s="24"/>
      <c r="M510" s="23"/>
      <c r="N510" s="68"/>
      <c r="O510" s="290"/>
      <c r="P510" s="292"/>
      <c r="Q510" s="294"/>
    </row>
    <row r="511" spans="1:17" ht="12.75" customHeight="1" x14ac:dyDescent="0.2">
      <c r="A511" s="276"/>
      <c r="B511" s="295"/>
      <c r="C511" s="280"/>
      <c r="D511" s="296"/>
      <c r="E511" s="298"/>
      <c r="F511" s="298">
        <v>2106</v>
      </c>
      <c r="G511" s="300"/>
      <c r="H511" s="290"/>
      <c r="I511" s="291"/>
      <c r="J511" s="71"/>
      <c r="K511" s="23"/>
      <c r="L511" s="24"/>
      <c r="M511" s="24"/>
      <c r="N511" s="68"/>
      <c r="O511" s="290"/>
      <c r="P511" s="292"/>
      <c r="Q511" s="294"/>
    </row>
    <row r="512" spans="1:17" ht="12.75" customHeight="1" x14ac:dyDescent="0.2">
      <c r="A512" s="276"/>
      <c r="B512" s="295"/>
      <c r="C512" s="280"/>
      <c r="D512" s="296"/>
      <c r="E512" s="299"/>
      <c r="F512" s="299">
        <v>2106</v>
      </c>
      <c r="G512" s="300"/>
      <c r="H512" s="290"/>
      <c r="I512" s="291"/>
      <c r="J512" s="71"/>
      <c r="K512" s="23"/>
      <c r="L512" s="24"/>
      <c r="M512" s="23"/>
      <c r="N512" s="68"/>
      <c r="O512" s="290"/>
      <c r="P512" s="292"/>
      <c r="Q512" s="294"/>
    </row>
    <row r="513" spans="1:17" ht="12.75" customHeight="1" x14ac:dyDescent="0.25">
      <c r="A513" s="276">
        <v>115</v>
      </c>
      <c r="B513" s="277" t="s">
        <v>287</v>
      </c>
      <c r="C513" s="280" t="s">
        <v>288</v>
      </c>
      <c r="D513" s="281" t="s">
        <v>289</v>
      </c>
      <c r="E513" s="297">
        <v>89.5</v>
      </c>
      <c r="F513" s="284">
        <v>0.25</v>
      </c>
      <c r="G513" s="287">
        <v>0.06</v>
      </c>
      <c r="H513" s="290">
        <f t="shared" si="465"/>
        <v>0.46006999999999998</v>
      </c>
      <c r="I513" s="291">
        <f t="shared" si="466"/>
        <v>0.1422456</v>
      </c>
      <c r="J513" s="149"/>
      <c r="K513" s="149"/>
      <c r="L513" s="150"/>
      <c r="M513" s="163"/>
      <c r="N513" s="68"/>
      <c r="O513" s="290">
        <f t="shared" si="472"/>
        <v>0</v>
      </c>
      <c r="P513" s="292">
        <f t="shared" si="468"/>
        <v>0.60231559999999995</v>
      </c>
      <c r="Q513" s="294">
        <f t="shared" si="473"/>
        <v>53.907246199999996</v>
      </c>
    </row>
    <row r="514" spans="1:17" ht="12.75" customHeight="1" x14ac:dyDescent="0.2">
      <c r="A514" s="276"/>
      <c r="B514" s="278"/>
      <c r="C514" s="280"/>
      <c r="D514" s="282"/>
      <c r="E514" s="298"/>
      <c r="F514" s="285"/>
      <c r="G514" s="288"/>
      <c r="H514" s="290"/>
      <c r="I514" s="291"/>
      <c r="J514" s="149"/>
      <c r="K514" s="149"/>
      <c r="L514" s="150"/>
      <c r="M514" s="160"/>
      <c r="N514" s="160"/>
      <c r="O514" s="290"/>
      <c r="P514" s="292"/>
      <c r="Q514" s="294"/>
    </row>
    <row r="515" spans="1:17" ht="12.75" customHeight="1" x14ac:dyDescent="0.2">
      <c r="A515" s="276"/>
      <c r="B515" s="278"/>
      <c r="C515" s="280"/>
      <c r="D515" s="282"/>
      <c r="E515" s="298"/>
      <c r="F515" s="285"/>
      <c r="G515" s="288"/>
      <c r="H515" s="290"/>
      <c r="I515" s="291"/>
      <c r="J515" s="149"/>
      <c r="K515" s="149"/>
      <c r="L515" s="177"/>
      <c r="M515" s="178"/>
      <c r="N515" s="179"/>
      <c r="O515" s="290"/>
      <c r="P515" s="292"/>
      <c r="Q515" s="294"/>
    </row>
    <row r="516" spans="1:17" ht="12.75" customHeight="1" x14ac:dyDescent="0.2">
      <c r="A516" s="276"/>
      <c r="B516" s="279"/>
      <c r="C516" s="280"/>
      <c r="D516" s="283"/>
      <c r="E516" s="299"/>
      <c r="F516" s="286"/>
      <c r="G516" s="289"/>
      <c r="H516" s="290"/>
      <c r="I516" s="291"/>
      <c r="J516" s="149"/>
      <c r="K516" s="149"/>
      <c r="L516" s="177"/>
      <c r="M516" s="178"/>
      <c r="N516" s="179"/>
      <c r="O516" s="290"/>
      <c r="P516" s="292"/>
      <c r="Q516" s="294"/>
    </row>
    <row r="517" spans="1:17" ht="12.75" customHeight="1" x14ac:dyDescent="0.2">
      <c r="A517" s="276">
        <v>116</v>
      </c>
      <c r="B517" s="295" t="s">
        <v>171</v>
      </c>
      <c r="C517" s="280" t="s">
        <v>290</v>
      </c>
      <c r="D517" s="296" t="s">
        <v>102</v>
      </c>
      <c r="E517" s="297">
        <v>64</v>
      </c>
      <c r="F517" s="297"/>
      <c r="G517" s="300"/>
      <c r="H517" s="290"/>
      <c r="I517" s="291"/>
      <c r="J517" s="71" t="s">
        <v>291</v>
      </c>
      <c r="K517" s="23" t="s">
        <v>102</v>
      </c>
      <c r="L517" s="69">
        <v>1</v>
      </c>
      <c r="M517" s="151">
        <v>0.18</v>
      </c>
      <c r="N517" s="68">
        <f t="shared" ref="N517" si="480">+L517*M517*1.05*1.02*1.0572</f>
        <v>0.20380701599999998</v>
      </c>
      <c r="O517" s="290">
        <f t="shared" si="472"/>
        <v>0.20380701599999998</v>
      </c>
      <c r="P517" s="292">
        <f t="shared" si="468"/>
        <v>0.20380701599999998</v>
      </c>
      <c r="Q517" s="294">
        <f t="shared" si="473"/>
        <v>13.043649023999999</v>
      </c>
    </row>
    <row r="518" spans="1:17" ht="12.75" customHeight="1" x14ac:dyDescent="0.2">
      <c r="A518" s="276"/>
      <c r="B518" s="295"/>
      <c r="C518" s="280"/>
      <c r="D518" s="296"/>
      <c r="E518" s="298"/>
      <c r="F518" s="298">
        <v>2106</v>
      </c>
      <c r="G518" s="300"/>
      <c r="H518" s="290"/>
      <c r="I518" s="291"/>
      <c r="J518" s="71"/>
      <c r="K518" s="23"/>
      <c r="L518" s="24"/>
      <c r="M518" s="23"/>
      <c r="N518" s="68"/>
      <c r="O518" s="290"/>
      <c r="P518" s="292"/>
      <c r="Q518" s="294"/>
    </row>
    <row r="519" spans="1:17" ht="12.75" customHeight="1" x14ac:dyDescent="0.2">
      <c r="A519" s="276"/>
      <c r="B519" s="295"/>
      <c r="C519" s="280"/>
      <c r="D519" s="296"/>
      <c r="E519" s="298"/>
      <c r="F519" s="298">
        <v>2106</v>
      </c>
      <c r="G519" s="300"/>
      <c r="H519" s="290"/>
      <c r="I519" s="291"/>
      <c r="J519" s="71"/>
      <c r="K519" s="23"/>
      <c r="L519" s="24"/>
      <c r="M519" s="24"/>
      <c r="N519" s="68"/>
      <c r="O519" s="290"/>
      <c r="P519" s="292"/>
      <c r="Q519" s="294"/>
    </row>
    <row r="520" spans="1:17" ht="12.75" customHeight="1" x14ac:dyDescent="0.2">
      <c r="A520" s="276"/>
      <c r="B520" s="295"/>
      <c r="C520" s="280"/>
      <c r="D520" s="296"/>
      <c r="E520" s="299"/>
      <c r="F520" s="299">
        <v>2106</v>
      </c>
      <c r="G520" s="300"/>
      <c r="H520" s="290"/>
      <c r="I520" s="291"/>
      <c r="J520" s="71"/>
      <c r="K520" s="23"/>
      <c r="L520" s="24"/>
      <c r="M520" s="23"/>
      <c r="N520" s="68"/>
      <c r="O520" s="290"/>
      <c r="P520" s="292"/>
      <c r="Q520" s="294"/>
    </row>
    <row r="521" spans="1:17" ht="12.75" customHeight="1" x14ac:dyDescent="0.2">
      <c r="A521" s="276">
        <v>117</v>
      </c>
      <c r="B521" s="295" t="s">
        <v>120</v>
      </c>
      <c r="C521" s="280" t="s">
        <v>292</v>
      </c>
      <c r="D521" s="296" t="s">
        <v>293</v>
      </c>
      <c r="E521" s="297">
        <v>256</v>
      </c>
      <c r="F521" s="297"/>
      <c r="G521" s="300"/>
      <c r="H521" s="290">
        <f t="shared" si="465"/>
        <v>0</v>
      </c>
      <c r="I521" s="291">
        <f t="shared" si="466"/>
        <v>0</v>
      </c>
      <c r="J521" s="71" t="s">
        <v>294</v>
      </c>
      <c r="K521" s="23" t="s">
        <v>293</v>
      </c>
      <c r="L521" s="69">
        <v>1</v>
      </c>
      <c r="M521" s="151">
        <v>1.25</v>
      </c>
      <c r="N521" s="68">
        <f t="shared" ref="N521" si="481">+L521*M521*1.05*1.02*1.0572</f>
        <v>1.4153264999999999</v>
      </c>
      <c r="O521" s="290">
        <f t="shared" si="472"/>
        <v>1.4153264999999999</v>
      </c>
      <c r="P521" s="292">
        <f t="shared" si="468"/>
        <v>1.4153264999999999</v>
      </c>
      <c r="Q521" s="294">
        <f t="shared" si="473"/>
        <v>362.32358399999998</v>
      </c>
    </row>
    <row r="522" spans="1:17" ht="12.75" customHeight="1" x14ac:dyDescent="0.2">
      <c r="A522" s="276"/>
      <c r="B522" s="295"/>
      <c r="C522" s="280"/>
      <c r="D522" s="296"/>
      <c r="E522" s="298"/>
      <c r="F522" s="298">
        <v>2106</v>
      </c>
      <c r="G522" s="300"/>
      <c r="H522" s="290"/>
      <c r="I522" s="291"/>
      <c r="J522" s="71"/>
      <c r="K522" s="23"/>
      <c r="L522" s="24"/>
      <c r="M522" s="23"/>
      <c r="N522" s="68"/>
      <c r="O522" s="290"/>
      <c r="P522" s="292"/>
      <c r="Q522" s="294"/>
    </row>
    <row r="523" spans="1:17" ht="12.75" customHeight="1" x14ac:dyDescent="0.2">
      <c r="A523" s="276"/>
      <c r="B523" s="295"/>
      <c r="C523" s="280"/>
      <c r="D523" s="296"/>
      <c r="E523" s="298"/>
      <c r="F523" s="298">
        <v>2106</v>
      </c>
      <c r="G523" s="300"/>
      <c r="H523" s="290"/>
      <c r="I523" s="291"/>
      <c r="J523" s="71"/>
      <c r="K523" s="23"/>
      <c r="L523" s="24"/>
      <c r="M523" s="24"/>
      <c r="N523" s="68"/>
      <c r="O523" s="290"/>
      <c r="P523" s="292"/>
      <c r="Q523" s="294"/>
    </row>
    <row r="524" spans="1:17" ht="12.75" customHeight="1" x14ac:dyDescent="0.2">
      <c r="A524" s="276"/>
      <c r="B524" s="295"/>
      <c r="C524" s="280"/>
      <c r="D524" s="296"/>
      <c r="E524" s="299"/>
      <c r="F524" s="299">
        <v>2106</v>
      </c>
      <c r="G524" s="300"/>
      <c r="H524" s="290"/>
      <c r="I524" s="291"/>
      <c r="J524" s="71"/>
      <c r="K524" s="23"/>
      <c r="L524" s="24"/>
      <c r="M524" s="23"/>
      <c r="N524" s="68"/>
      <c r="O524" s="290"/>
      <c r="P524" s="292"/>
      <c r="Q524" s="294"/>
    </row>
    <row r="525" spans="1:17" ht="12.75" customHeight="1" x14ac:dyDescent="0.2">
      <c r="A525" s="276">
        <v>118</v>
      </c>
      <c r="B525" s="295" t="s">
        <v>295</v>
      </c>
      <c r="C525" s="280" t="s">
        <v>296</v>
      </c>
      <c r="D525" s="296" t="s">
        <v>102</v>
      </c>
      <c r="E525" s="297">
        <v>32</v>
      </c>
      <c r="F525" s="297">
        <v>0.08</v>
      </c>
      <c r="G525" s="300"/>
      <c r="H525" s="290">
        <f t="shared" si="465"/>
        <v>0.1472224</v>
      </c>
      <c r="I525" s="291"/>
      <c r="J525" s="71" t="s">
        <v>297</v>
      </c>
      <c r="K525" s="23" t="s">
        <v>102</v>
      </c>
      <c r="L525" s="69">
        <v>1</v>
      </c>
      <c r="M525" s="151">
        <v>0.4</v>
      </c>
      <c r="N525" s="68">
        <f t="shared" ref="N525" si="482">+L525*M525*1.05*1.02*1.0572</f>
        <v>0.45290448000000005</v>
      </c>
      <c r="O525" s="290">
        <f t="shared" si="472"/>
        <v>0.45290448000000005</v>
      </c>
      <c r="P525" s="292">
        <f t="shared" si="468"/>
        <v>0.60012688000000003</v>
      </c>
      <c r="Q525" s="294">
        <f t="shared" si="473"/>
        <v>19.204060160000001</v>
      </c>
    </row>
    <row r="526" spans="1:17" ht="12.75" customHeight="1" x14ac:dyDescent="0.2">
      <c r="A526" s="276"/>
      <c r="B526" s="295"/>
      <c r="C526" s="280"/>
      <c r="D526" s="296"/>
      <c r="E526" s="298"/>
      <c r="F526" s="298">
        <v>2106</v>
      </c>
      <c r="G526" s="300"/>
      <c r="H526" s="290"/>
      <c r="I526" s="291"/>
      <c r="J526" s="71"/>
      <c r="K526" s="23"/>
      <c r="L526" s="24"/>
      <c r="M526" s="23"/>
      <c r="N526" s="68"/>
      <c r="O526" s="290"/>
      <c r="P526" s="292"/>
      <c r="Q526" s="294"/>
    </row>
    <row r="527" spans="1:17" ht="12.75" customHeight="1" x14ac:dyDescent="0.2">
      <c r="A527" s="276"/>
      <c r="B527" s="295"/>
      <c r="C527" s="280"/>
      <c r="D527" s="296"/>
      <c r="E527" s="298"/>
      <c r="F527" s="298">
        <v>2106</v>
      </c>
      <c r="G527" s="300"/>
      <c r="H527" s="290"/>
      <c r="I527" s="291"/>
      <c r="J527" s="71"/>
      <c r="K527" s="23"/>
      <c r="L527" s="24"/>
      <c r="M527" s="24"/>
      <c r="N527" s="68"/>
      <c r="O527" s="290"/>
      <c r="P527" s="292"/>
      <c r="Q527" s="294"/>
    </row>
    <row r="528" spans="1:17" ht="12.75" customHeight="1" x14ac:dyDescent="0.2">
      <c r="A528" s="276"/>
      <c r="B528" s="295"/>
      <c r="C528" s="280"/>
      <c r="D528" s="296"/>
      <c r="E528" s="299"/>
      <c r="F528" s="299">
        <v>2106</v>
      </c>
      <c r="G528" s="300"/>
      <c r="H528" s="290"/>
      <c r="I528" s="291"/>
      <c r="J528" s="71"/>
      <c r="K528" s="23"/>
      <c r="L528" s="24"/>
      <c r="M528" s="23"/>
      <c r="N528" s="68"/>
      <c r="O528" s="290"/>
      <c r="P528" s="292"/>
      <c r="Q528" s="294"/>
    </row>
    <row r="529" spans="1:17" ht="12.75" customHeight="1" x14ac:dyDescent="0.2">
      <c r="A529" s="276">
        <v>119</v>
      </c>
      <c r="B529" s="295" t="s">
        <v>298</v>
      </c>
      <c r="C529" s="280" t="s">
        <v>299</v>
      </c>
      <c r="D529" s="296" t="s">
        <v>50</v>
      </c>
      <c r="E529" s="297">
        <v>164</v>
      </c>
      <c r="F529" s="297">
        <v>3.73E-2</v>
      </c>
      <c r="G529" s="300"/>
      <c r="H529" s="290">
        <f t="shared" ref="H529" si="483">+F529*1840.28/1000</f>
        <v>6.8642443999999997E-2</v>
      </c>
      <c r="I529" s="291"/>
      <c r="J529" s="71" t="s">
        <v>254</v>
      </c>
      <c r="K529" s="23" t="s">
        <v>101</v>
      </c>
      <c r="L529" s="69">
        <v>0.01</v>
      </c>
      <c r="M529" s="151">
        <v>0.15</v>
      </c>
      <c r="N529" s="68">
        <f t="shared" ref="N529" si="484">+L529*M529*1.05*1.02*1.0572</f>
        <v>1.6983917999999999E-3</v>
      </c>
      <c r="O529" s="290">
        <f t="shared" ref="O529" si="485">+N529+N530+N531+N532</f>
        <v>1.6983917999999999E-3</v>
      </c>
      <c r="P529" s="292">
        <f t="shared" ref="P529" si="486">+H529+I529+O529</f>
        <v>7.0340835800000001E-2</v>
      </c>
      <c r="Q529" s="294">
        <f t="shared" ref="Q529" si="487">+E529*P529</f>
        <v>11.535897071200001</v>
      </c>
    </row>
    <row r="530" spans="1:17" ht="12.75" customHeight="1" x14ac:dyDescent="0.2">
      <c r="A530" s="276"/>
      <c r="B530" s="295"/>
      <c r="C530" s="280"/>
      <c r="D530" s="296"/>
      <c r="E530" s="298"/>
      <c r="F530" s="298">
        <v>2106</v>
      </c>
      <c r="G530" s="300"/>
      <c r="H530" s="290"/>
      <c r="I530" s="291"/>
      <c r="J530" s="71"/>
      <c r="K530" s="23"/>
      <c r="L530" s="24"/>
      <c r="M530" s="23"/>
      <c r="N530" s="68"/>
      <c r="O530" s="290"/>
      <c r="P530" s="292"/>
      <c r="Q530" s="294"/>
    </row>
    <row r="531" spans="1:17" ht="12.75" customHeight="1" x14ac:dyDescent="0.2">
      <c r="A531" s="276"/>
      <c r="B531" s="295"/>
      <c r="C531" s="280"/>
      <c r="D531" s="296"/>
      <c r="E531" s="298"/>
      <c r="F531" s="298">
        <v>2106</v>
      </c>
      <c r="G531" s="300"/>
      <c r="H531" s="290"/>
      <c r="I531" s="291"/>
      <c r="J531" s="71"/>
      <c r="K531" s="23"/>
      <c r="L531" s="24"/>
      <c r="M531" s="24"/>
      <c r="N531" s="68"/>
      <c r="O531" s="290"/>
      <c r="P531" s="292"/>
      <c r="Q531" s="294"/>
    </row>
    <row r="532" spans="1:17" ht="12.75" customHeight="1" x14ac:dyDescent="0.2">
      <c r="A532" s="276"/>
      <c r="B532" s="295"/>
      <c r="C532" s="280"/>
      <c r="D532" s="296"/>
      <c r="E532" s="299"/>
      <c r="F532" s="299">
        <v>2106</v>
      </c>
      <c r="G532" s="300"/>
      <c r="H532" s="290"/>
      <c r="I532" s="291"/>
      <c r="J532" s="71"/>
      <c r="K532" s="23"/>
      <c r="L532" s="24"/>
      <c r="M532" s="23"/>
      <c r="N532" s="68"/>
      <c r="O532" s="290"/>
      <c r="P532" s="292"/>
      <c r="Q532" s="294"/>
    </row>
    <row r="533" spans="1:17" ht="12.75" customHeight="1" x14ac:dyDescent="0.2">
      <c r="A533" s="276">
        <v>120</v>
      </c>
      <c r="B533" s="295" t="s">
        <v>228</v>
      </c>
      <c r="C533" s="280" t="s">
        <v>300</v>
      </c>
      <c r="D533" s="296" t="s">
        <v>103</v>
      </c>
      <c r="E533" s="297">
        <v>95</v>
      </c>
      <c r="F533" s="297">
        <v>0.38400000000000001</v>
      </c>
      <c r="G533" s="300"/>
      <c r="H533" s="290">
        <f t="shared" ref="H533" si="488">+F533*1840.28/1000</f>
        <v>0.70666751999999999</v>
      </c>
      <c r="I533" s="291"/>
      <c r="J533" s="71" t="s">
        <v>230</v>
      </c>
      <c r="K533" s="23" t="s">
        <v>49</v>
      </c>
      <c r="L533" s="69">
        <v>0.25</v>
      </c>
      <c r="M533" s="180">
        <v>0.79166666666666663</v>
      </c>
      <c r="N533" s="68">
        <f t="shared" ref="N533:N535" si="489">+L533*M533*1.05*1.02*1.0572</f>
        <v>0.2240933625</v>
      </c>
      <c r="O533" s="290">
        <f t="shared" ref="O533" si="490">+N533+N534+N535+N536</f>
        <v>0.24900310889999999</v>
      </c>
      <c r="P533" s="292">
        <f t="shared" ref="P533" si="491">+H533+I533+O533</f>
        <v>0.95567062889999999</v>
      </c>
      <c r="Q533" s="294">
        <f t="shared" ref="Q533" si="492">+E533*P533</f>
        <v>90.7887097455</v>
      </c>
    </row>
    <row r="534" spans="1:17" ht="12.75" customHeight="1" x14ac:dyDescent="0.2">
      <c r="A534" s="276"/>
      <c r="B534" s="295"/>
      <c r="C534" s="280"/>
      <c r="D534" s="296"/>
      <c r="E534" s="298"/>
      <c r="F534" s="298">
        <v>2106</v>
      </c>
      <c r="G534" s="300"/>
      <c r="H534" s="290"/>
      <c r="I534" s="291"/>
      <c r="J534" s="71"/>
      <c r="K534" s="23"/>
      <c r="L534" s="24"/>
      <c r="M534" s="23"/>
      <c r="N534" s="68"/>
      <c r="O534" s="290"/>
      <c r="P534" s="292"/>
      <c r="Q534" s="294"/>
    </row>
    <row r="535" spans="1:17" ht="12.75" customHeight="1" x14ac:dyDescent="0.2">
      <c r="A535" s="276"/>
      <c r="B535" s="295"/>
      <c r="C535" s="280"/>
      <c r="D535" s="296"/>
      <c r="E535" s="298"/>
      <c r="F535" s="298">
        <v>2106</v>
      </c>
      <c r="G535" s="300"/>
      <c r="H535" s="290"/>
      <c r="I535" s="291"/>
      <c r="J535" s="71" t="s">
        <v>231</v>
      </c>
      <c r="K535" s="23" t="s">
        <v>49</v>
      </c>
      <c r="L535" s="24">
        <v>0.03</v>
      </c>
      <c r="M535" s="167">
        <v>0.73333333333333339</v>
      </c>
      <c r="N535" s="68">
        <f t="shared" si="489"/>
        <v>2.4909746400000002E-2</v>
      </c>
      <c r="O535" s="290"/>
      <c r="P535" s="292"/>
      <c r="Q535" s="294"/>
    </row>
    <row r="536" spans="1:17" ht="12.75" customHeight="1" x14ac:dyDescent="0.2">
      <c r="A536" s="276"/>
      <c r="B536" s="295"/>
      <c r="C536" s="280"/>
      <c r="D536" s="296"/>
      <c r="E536" s="299"/>
      <c r="F536" s="299">
        <v>2106</v>
      </c>
      <c r="G536" s="300"/>
      <c r="H536" s="290"/>
      <c r="I536" s="291"/>
      <c r="J536" s="71"/>
      <c r="K536" s="23"/>
      <c r="L536" s="24"/>
      <c r="M536" s="23"/>
      <c r="N536" s="68"/>
      <c r="O536" s="290"/>
      <c r="P536" s="292"/>
      <c r="Q536" s="294"/>
    </row>
    <row r="537" spans="1:17" ht="12.75" customHeight="1" x14ac:dyDescent="0.2">
      <c r="A537" s="276">
        <v>121</v>
      </c>
      <c r="B537" s="295" t="s">
        <v>301</v>
      </c>
      <c r="C537" s="280" t="s">
        <v>302</v>
      </c>
      <c r="D537" s="296" t="s">
        <v>113</v>
      </c>
      <c r="E537" s="297">
        <v>20</v>
      </c>
      <c r="F537" s="297">
        <v>0.59</v>
      </c>
      <c r="G537" s="300"/>
      <c r="H537" s="290">
        <f t="shared" ref="H537" si="493">+F537*1840.28/1000</f>
        <v>1.0857651999999998</v>
      </c>
      <c r="I537" s="291"/>
      <c r="J537" s="71" t="s">
        <v>303</v>
      </c>
      <c r="K537" s="199" t="s">
        <v>122</v>
      </c>
      <c r="L537" s="69">
        <v>0.2</v>
      </c>
      <c r="M537" s="167">
        <v>3.75</v>
      </c>
      <c r="N537" s="68">
        <f t="shared" ref="N537" si="494">+L537*M537*1.05*1.02*1.0572</f>
        <v>0.84919590000000011</v>
      </c>
      <c r="O537" s="290">
        <f t="shared" ref="O537" si="495">+N537+N538+N539+N540</f>
        <v>0.84919590000000011</v>
      </c>
      <c r="P537" s="292">
        <f t="shared" ref="P537" si="496">+H537+I537+O537</f>
        <v>1.9349610999999998</v>
      </c>
      <c r="Q537" s="294">
        <f t="shared" ref="Q537" si="497">+E537*P537</f>
        <v>38.699221999999992</v>
      </c>
    </row>
    <row r="538" spans="1:17" ht="12.75" customHeight="1" x14ac:dyDescent="0.2">
      <c r="A538" s="276"/>
      <c r="B538" s="295"/>
      <c r="C538" s="280"/>
      <c r="D538" s="296"/>
      <c r="E538" s="298"/>
      <c r="F538" s="298">
        <v>2106</v>
      </c>
      <c r="G538" s="300"/>
      <c r="H538" s="290"/>
      <c r="I538" s="291"/>
      <c r="J538" s="71"/>
      <c r="K538" s="23"/>
      <c r="L538" s="24"/>
      <c r="M538" s="23"/>
      <c r="N538" s="68"/>
      <c r="O538" s="290"/>
      <c r="P538" s="292"/>
      <c r="Q538" s="294"/>
    </row>
    <row r="539" spans="1:17" ht="12.75" customHeight="1" x14ac:dyDescent="0.2">
      <c r="A539" s="276"/>
      <c r="B539" s="295"/>
      <c r="C539" s="280"/>
      <c r="D539" s="296"/>
      <c r="E539" s="298"/>
      <c r="F539" s="298">
        <v>2106</v>
      </c>
      <c r="G539" s="300"/>
      <c r="H539" s="290"/>
      <c r="I539" s="291"/>
      <c r="J539" s="71"/>
      <c r="K539" s="23"/>
      <c r="L539" s="24"/>
      <c r="M539" s="24"/>
      <c r="N539" s="68"/>
      <c r="O539" s="290"/>
      <c r="P539" s="292"/>
      <c r="Q539" s="294"/>
    </row>
    <row r="540" spans="1:17" ht="12.75" customHeight="1" x14ac:dyDescent="0.2">
      <c r="A540" s="276"/>
      <c r="B540" s="295"/>
      <c r="C540" s="280"/>
      <c r="D540" s="296"/>
      <c r="E540" s="299"/>
      <c r="F540" s="299">
        <v>2106</v>
      </c>
      <c r="G540" s="300"/>
      <c r="H540" s="290"/>
      <c r="I540" s="291"/>
      <c r="J540" s="71"/>
      <c r="K540" s="23"/>
      <c r="L540" s="24"/>
      <c r="M540" s="23"/>
      <c r="N540" s="68"/>
      <c r="O540" s="290"/>
      <c r="P540" s="292"/>
      <c r="Q540" s="294"/>
    </row>
    <row r="541" spans="1:17" ht="12.75" customHeight="1" x14ac:dyDescent="0.25">
      <c r="A541" s="276"/>
      <c r="B541" s="277"/>
      <c r="C541" s="280" t="s">
        <v>304</v>
      </c>
      <c r="D541" s="281"/>
      <c r="E541" s="284"/>
      <c r="F541" s="284"/>
      <c r="G541" s="287"/>
      <c r="H541" s="290"/>
      <c r="I541" s="291"/>
      <c r="J541" s="149"/>
      <c r="K541" s="149"/>
      <c r="L541" s="150"/>
      <c r="M541" s="163"/>
      <c r="N541" s="68"/>
      <c r="O541" s="290"/>
      <c r="P541" s="292"/>
      <c r="Q541" s="293">
        <f>SUM(Q485:Q540)</f>
        <v>1143.2096154906201</v>
      </c>
    </row>
    <row r="542" spans="1:17" ht="12.75" customHeight="1" x14ac:dyDescent="0.2">
      <c r="A542" s="276"/>
      <c r="B542" s="278"/>
      <c r="C542" s="280"/>
      <c r="D542" s="282"/>
      <c r="E542" s="285"/>
      <c r="F542" s="285"/>
      <c r="G542" s="288"/>
      <c r="H542" s="290"/>
      <c r="I542" s="291"/>
      <c r="J542" s="149"/>
      <c r="K542" s="149"/>
      <c r="L542" s="150"/>
      <c r="M542" s="160"/>
      <c r="N542" s="160"/>
      <c r="O542" s="290"/>
      <c r="P542" s="292"/>
      <c r="Q542" s="293"/>
    </row>
    <row r="543" spans="1:17" ht="12.75" customHeight="1" x14ac:dyDescent="0.2">
      <c r="A543" s="276"/>
      <c r="B543" s="278"/>
      <c r="C543" s="280"/>
      <c r="D543" s="282"/>
      <c r="E543" s="285"/>
      <c r="F543" s="285"/>
      <c r="G543" s="288"/>
      <c r="H543" s="290"/>
      <c r="I543" s="291"/>
      <c r="J543" s="149"/>
      <c r="K543" s="149"/>
      <c r="L543" s="177"/>
      <c r="M543" s="178"/>
      <c r="N543" s="179"/>
      <c r="O543" s="290"/>
      <c r="P543" s="292"/>
      <c r="Q543" s="293"/>
    </row>
    <row r="544" spans="1:17" ht="12.75" customHeight="1" x14ac:dyDescent="0.2">
      <c r="A544" s="276"/>
      <c r="B544" s="279"/>
      <c r="C544" s="280"/>
      <c r="D544" s="283"/>
      <c r="E544" s="286"/>
      <c r="F544" s="286"/>
      <c r="G544" s="289"/>
      <c r="H544" s="290"/>
      <c r="I544" s="291"/>
      <c r="J544" s="149"/>
      <c r="K544" s="149"/>
      <c r="L544" s="177"/>
      <c r="M544" s="178"/>
      <c r="N544" s="179"/>
      <c r="O544" s="290"/>
      <c r="P544" s="292"/>
      <c r="Q544" s="293"/>
    </row>
    <row r="545" spans="1:17" ht="12.75" customHeight="1" x14ac:dyDescent="0.25">
      <c r="A545" s="276"/>
      <c r="B545" s="277"/>
      <c r="C545" s="280" t="s">
        <v>305</v>
      </c>
      <c r="D545" s="281"/>
      <c r="E545" s="284"/>
      <c r="F545" s="284"/>
      <c r="G545" s="287"/>
      <c r="H545" s="290">
        <f t="shared" si="465"/>
        <v>0</v>
      </c>
      <c r="I545" s="291">
        <f t="shared" si="466"/>
        <v>0</v>
      </c>
      <c r="J545" s="149"/>
      <c r="K545" s="149"/>
      <c r="L545" s="150"/>
      <c r="M545" s="163"/>
      <c r="N545" s="68"/>
      <c r="O545" s="290"/>
      <c r="P545" s="292"/>
      <c r="Q545" s="294">
        <f>+Q541+Q477+Q465+Q453+Q301+Q173</f>
        <v>6085.2922226923856</v>
      </c>
    </row>
    <row r="546" spans="1:17" ht="12.75" customHeight="1" x14ac:dyDescent="0.2">
      <c r="A546" s="276"/>
      <c r="B546" s="278"/>
      <c r="C546" s="280"/>
      <c r="D546" s="282"/>
      <c r="E546" s="285"/>
      <c r="F546" s="285"/>
      <c r="G546" s="288"/>
      <c r="H546" s="290"/>
      <c r="I546" s="291"/>
      <c r="J546" s="149"/>
      <c r="K546" s="149"/>
      <c r="L546" s="150"/>
      <c r="M546" s="160"/>
      <c r="N546" s="160"/>
      <c r="O546" s="290"/>
      <c r="P546" s="292"/>
      <c r="Q546" s="294"/>
    </row>
    <row r="547" spans="1:17" ht="12.75" customHeight="1" x14ac:dyDescent="0.2">
      <c r="A547" s="276"/>
      <c r="B547" s="278"/>
      <c r="C547" s="280"/>
      <c r="D547" s="282"/>
      <c r="E547" s="285"/>
      <c r="F547" s="285"/>
      <c r="G547" s="288"/>
      <c r="H547" s="290"/>
      <c r="I547" s="291"/>
      <c r="J547" s="149"/>
      <c r="K547" s="149"/>
      <c r="L547" s="177"/>
      <c r="M547" s="178"/>
      <c r="N547" s="179"/>
      <c r="O547" s="290"/>
      <c r="P547" s="292"/>
      <c r="Q547" s="294"/>
    </row>
    <row r="548" spans="1:17" ht="12.75" customHeight="1" x14ac:dyDescent="0.2">
      <c r="A548" s="276"/>
      <c r="B548" s="279"/>
      <c r="C548" s="280"/>
      <c r="D548" s="283"/>
      <c r="E548" s="286"/>
      <c r="F548" s="286"/>
      <c r="G548" s="289"/>
      <c r="H548" s="290"/>
      <c r="I548" s="291"/>
      <c r="J548" s="149"/>
      <c r="K548" s="149"/>
      <c r="L548" s="177"/>
      <c r="M548" s="178"/>
      <c r="N548" s="179"/>
      <c r="O548" s="290"/>
      <c r="P548" s="292"/>
      <c r="Q548" s="294"/>
    </row>
    <row r="549" spans="1:17" s="27" customFormat="1" ht="19.5" customHeight="1" x14ac:dyDescent="0.15">
      <c r="A549" s="72"/>
      <c r="B549" s="73"/>
      <c r="C549" s="194" t="s">
        <v>70</v>
      </c>
      <c r="D549" s="74"/>
      <c r="E549" s="75"/>
      <c r="F549" s="75"/>
      <c r="G549" s="75"/>
      <c r="H549" s="75"/>
      <c r="I549" s="75"/>
      <c r="J549" s="76"/>
      <c r="K549" s="75"/>
      <c r="L549" s="77"/>
      <c r="M549" s="78"/>
      <c r="N549" s="78"/>
      <c r="O549" s="75"/>
      <c r="P549" s="75"/>
      <c r="Q549" s="75">
        <f>+Q545*0.133</f>
        <v>809.34386561808731</v>
      </c>
    </row>
    <row r="550" spans="1:17" s="27" customFormat="1" ht="18.75" customHeight="1" x14ac:dyDescent="0.15">
      <c r="A550" s="72"/>
      <c r="B550" s="73"/>
      <c r="C550" s="195" t="s">
        <v>11</v>
      </c>
      <c r="D550" s="74"/>
      <c r="E550" s="75"/>
      <c r="F550" s="75"/>
      <c r="G550" s="75"/>
      <c r="H550" s="75"/>
      <c r="I550" s="75"/>
      <c r="J550" s="71"/>
      <c r="K550" s="23"/>
      <c r="L550" s="77"/>
      <c r="M550" s="78"/>
      <c r="N550" s="78"/>
      <c r="O550" s="75"/>
      <c r="P550" s="75"/>
      <c r="Q550" s="79">
        <f>+Q545+Q549</f>
        <v>6894.6360883104726</v>
      </c>
    </row>
    <row r="551" spans="1:17" s="27" customFormat="1" ht="20.25" customHeight="1" x14ac:dyDescent="0.15">
      <c r="A551" s="72"/>
      <c r="B551" s="73"/>
      <c r="C551" s="194" t="s">
        <v>69</v>
      </c>
      <c r="D551" s="74"/>
      <c r="E551" s="75"/>
      <c r="F551" s="75"/>
      <c r="G551" s="75"/>
      <c r="H551" s="75"/>
      <c r="I551" s="75"/>
      <c r="J551" s="71"/>
      <c r="K551" s="23"/>
      <c r="L551" s="77"/>
      <c r="M551" s="78"/>
      <c r="N551" s="78"/>
      <c r="O551" s="75"/>
      <c r="P551" s="75"/>
      <c r="Q551" s="75">
        <f>Q550*11%</f>
        <v>758.409969714152</v>
      </c>
    </row>
    <row r="552" spans="1:17" s="27" customFormat="1" ht="21.75" customHeight="1" x14ac:dyDescent="0.15">
      <c r="A552" s="72"/>
      <c r="B552" s="73"/>
      <c r="C552" s="195" t="s">
        <v>11</v>
      </c>
      <c r="D552" s="74"/>
      <c r="E552" s="74"/>
      <c r="F552" s="75"/>
      <c r="G552" s="74"/>
      <c r="H552" s="74"/>
      <c r="I552" s="74"/>
      <c r="J552" s="80"/>
      <c r="K552" s="74"/>
      <c r="L552" s="77"/>
      <c r="M552" s="81"/>
      <c r="N552" s="81"/>
      <c r="O552" s="74"/>
      <c r="P552" s="74"/>
      <c r="Q552" s="79">
        <f>Q550+Q551</f>
        <v>7653.0460580246245</v>
      </c>
    </row>
    <row r="553" spans="1:17" s="27" customFormat="1" ht="21.75" customHeight="1" x14ac:dyDescent="0.15">
      <c r="A553" s="82"/>
      <c r="B553" s="83"/>
      <c r="C553" s="196"/>
      <c r="D553" s="84"/>
      <c r="E553" s="84"/>
      <c r="F553" s="85"/>
      <c r="G553" s="84"/>
      <c r="H553" s="84"/>
      <c r="I553" s="84"/>
      <c r="J553" s="86"/>
      <c r="K553" s="84"/>
      <c r="L553" s="87"/>
      <c r="M553" s="88"/>
      <c r="N553" s="88"/>
      <c r="O553" s="84"/>
      <c r="P553" s="84"/>
      <c r="Q553" s="89"/>
    </row>
    <row r="554" spans="1:17" s="27" customFormat="1" ht="12.75" customHeight="1" x14ac:dyDescent="0.15">
      <c r="A554" s="82"/>
      <c r="B554" s="83"/>
      <c r="C554" s="196"/>
      <c r="D554" s="84"/>
      <c r="E554" s="84"/>
      <c r="F554" s="85"/>
      <c r="G554" s="84"/>
      <c r="H554" s="84"/>
      <c r="I554" s="84"/>
      <c r="J554" s="86"/>
      <c r="K554" s="84"/>
      <c r="L554" s="87"/>
      <c r="M554" s="88"/>
      <c r="N554" s="88"/>
      <c r="O554" s="84"/>
      <c r="P554" s="84"/>
      <c r="Q554" s="89"/>
    </row>
    <row r="555" spans="1:17" s="27" customFormat="1" ht="12.75" customHeight="1" x14ac:dyDescent="0.25">
      <c r="A555" s="82"/>
      <c r="B555" s="83"/>
      <c r="C555" s="379" t="s">
        <v>194</v>
      </c>
      <c r="D555" s="379"/>
      <c r="E555" s="379"/>
      <c r="F555" s="379"/>
      <c r="G555" s="379"/>
      <c r="H555" s="379"/>
      <c r="I555" s="379"/>
      <c r="J555" s="379"/>
      <c r="K555" s="379"/>
      <c r="L555" s="379"/>
      <c r="M555" s="379"/>
      <c r="N555" s="88"/>
      <c r="O555" s="84"/>
      <c r="P555" s="84"/>
      <c r="Q555" s="89"/>
    </row>
    <row r="556" spans="1:17" s="27" customFormat="1" ht="12.75" customHeight="1" x14ac:dyDescent="0.15">
      <c r="A556" s="82"/>
      <c r="B556" s="83"/>
      <c r="C556" s="196"/>
      <c r="D556" s="84"/>
      <c r="E556" s="84"/>
      <c r="F556" s="85"/>
      <c r="G556" s="84"/>
      <c r="H556" s="84"/>
      <c r="I556" s="84"/>
      <c r="J556" s="86"/>
      <c r="K556" s="84"/>
      <c r="L556" s="87"/>
      <c r="M556" s="88"/>
      <c r="N556" s="88"/>
      <c r="O556" s="84"/>
      <c r="P556" s="84"/>
      <c r="Q556" s="89"/>
    </row>
    <row r="557" spans="1:17" s="27" customFormat="1" ht="12.75" customHeight="1" x14ac:dyDescent="0.15">
      <c r="A557" s="50"/>
      <c r="B557" s="51"/>
      <c r="C557" s="197"/>
      <c r="D557" s="52"/>
      <c r="E557" s="52"/>
      <c r="F557" s="53"/>
      <c r="G557" s="52"/>
      <c r="H557" s="52"/>
      <c r="I557" s="52"/>
      <c r="J557" s="54"/>
      <c r="K557" s="52"/>
      <c r="L557" s="55"/>
      <c r="M557" s="56"/>
      <c r="N557" s="56"/>
      <c r="O557" s="52"/>
      <c r="P557" s="52"/>
      <c r="Q557" s="57"/>
    </row>
    <row r="558" spans="1:17" s="27" customFormat="1" ht="12.75" customHeight="1" x14ac:dyDescent="0.15">
      <c r="A558" s="50"/>
      <c r="B558" s="51"/>
      <c r="C558" s="197"/>
      <c r="D558" s="52"/>
      <c r="E558" s="52"/>
      <c r="F558" s="53"/>
      <c r="G558" s="52"/>
      <c r="H558" s="52"/>
      <c r="I558" s="52"/>
      <c r="J558" s="54"/>
      <c r="K558" s="52"/>
      <c r="L558" s="55"/>
      <c r="M558" s="56"/>
      <c r="N558" s="56"/>
      <c r="O558" s="52"/>
      <c r="P558" s="52"/>
      <c r="Q558" s="57"/>
    </row>
    <row r="559" spans="1:17" s="27" customFormat="1" ht="12.75" customHeight="1" x14ac:dyDescent="0.15">
      <c r="A559" s="50"/>
      <c r="B559" s="51"/>
      <c r="C559" s="197"/>
      <c r="D559" s="52"/>
      <c r="E559" s="52"/>
      <c r="F559" s="53"/>
      <c r="G559" s="52"/>
      <c r="H559" s="52"/>
      <c r="I559" s="52"/>
      <c r="J559" s="54"/>
      <c r="K559" s="52"/>
      <c r="L559" s="55"/>
      <c r="M559" s="56"/>
      <c r="N559" s="56"/>
      <c r="O559" s="52"/>
      <c r="P559" s="52"/>
      <c r="Q559" s="57"/>
    </row>
    <row r="560" spans="1:17" s="27" customFormat="1" ht="12.75" customHeight="1" x14ac:dyDescent="0.15">
      <c r="A560" s="50"/>
      <c r="B560" s="51"/>
      <c r="C560" s="197"/>
      <c r="D560" s="52"/>
      <c r="E560" s="52"/>
      <c r="F560" s="53"/>
      <c r="G560" s="52"/>
      <c r="H560" s="52"/>
      <c r="I560" s="52"/>
      <c r="J560" s="54"/>
      <c r="K560" s="52"/>
      <c r="L560" s="55"/>
      <c r="M560" s="56"/>
      <c r="N560" s="56"/>
      <c r="O560" s="52"/>
      <c r="P560" s="52"/>
      <c r="Q560" s="57"/>
    </row>
    <row r="561" spans="1:17" s="27" customFormat="1" ht="12.75" customHeight="1" x14ac:dyDescent="0.15">
      <c r="A561" s="50"/>
      <c r="B561" s="51"/>
      <c r="C561" s="197"/>
      <c r="D561" s="52"/>
      <c r="E561" s="52"/>
      <c r="F561" s="53"/>
      <c r="G561" s="52"/>
      <c r="H561" s="52"/>
      <c r="I561" s="52"/>
      <c r="J561" s="54"/>
      <c r="K561" s="52"/>
      <c r="L561" s="55"/>
      <c r="M561" s="56"/>
      <c r="N561" s="56"/>
      <c r="O561" s="52"/>
      <c r="P561" s="52"/>
      <c r="Q561" s="57"/>
    </row>
    <row r="562" spans="1:17" s="27" customFormat="1" ht="12.75" customHeight="1" x14ac:dyDescent="0.15">
      <c r="A562" s="50"/>
      <c r="B562" s="51"/>
      <c r="C562" s="197"/>
      <c r="D562" s="52"/>
      <c r="E562" s="52"/>
      <c r="F562" s="53"/>
      <c r="G562" s="52"/>
      <c r="H562" s="52"/>
      <c r="I562" s="52"/>
      <c r="J562" s="54"/>
      <c r="K562" s="52"/>
      <c r="L562" s="55"/>
      <c r="M562" s="56"/>
      <c r="N562" s="56"/>
      <c r="O562" s="52"/>
      <c r="P562" s="52"/>
      <c r="Q562" s="57"/>
    </row>
    <row r="563" spans="1:17" s="27" customFormat="1" ht="12.75" customHeight="1" x14ac:dyDescent="0.15">
      <c r="A563" s="50"/>
      <c r="B563" s="51"/>
      <c r="C563" s="197"/>
      <c r="D563" s="52"/>
      <c r="E563" s="52"/>
      <c r="F563" s="53"/>
      <c r="G563" s="52"/>
      <c r="H563" s="52"/>
      <c r="I563" s="52"/>
      <c r="J563" s="54"/>
      <c r="K563" s="52"/>
      <c r="L563" s="55"/>
      <c r="M563" s="56"/>
      <c r="N563" s="56"/>
      <c r="O563" s="52"/>
      <c r="P563" s="52"/>
      <c r="Q563" s="57"/>
    </row>
    <row r="564" spans="1:17" s="27" customFormat="1" ht="12.75" customHeight="1" x14ac:dyDescent="0.15">
      <c r="A564" s="50"/>
      <c r="B564" s="51"/>
      <c r="C564" s="197"/>
      <c r="D564" s="52"/>
      <c r="E564" s="52"/>
      <c r="F564" s="53"/>
      <c r="G564" s="52"/>
      <c r="H564" s="52"/>
      <c r="I564" s="52"/>
      <c r="J564" s="54"/>
      <c r="K564" s="52"/>
      <c r="L564" s="55"/>
      <c r="M564" s="56"/>
      <c r="N564" s="56"/>
      <c r="O564" s="52"/>
      <c r="P564" s="52"/>
      <c r="Q564" s="57"/>
    </row>
    <row r="565" spans="1:17" s="27" customFormat="1" ht="12.75" customHeight="1" x14ac:dyDescent="0.15">
      <c r="A565" s="50"/>
      <c r="B565" s="51"/>
      <c r="C565" s="197"/>
      <c r="D565" s="52"/>
      <c r="E565" s="52"/>
      <c r="F565" s="53"/>
      <c r="G565" s="52"/>
      <c r="H565" s="52"/>
      <c r="I565" s="52"/>
      <c r="J565" s="54"/>
      <c r="K565" s="52"/>
      <c r="L565" s="55"/>
      <c r="M565" s="56"/>
      <c r="N565" s="56"/>
      <c r="O565" s="52"/>
      <c r="P565" s="52"/>
      <c r="Q565" s="57"/>
    </row>
    <row r="566" spans="1:17" s="27" customFormat="1" ht="12.75" customHeight="1" x14ac:dyDescent="0.15">
      <c r="A566" s="50"/>
      <c r="B566" s="51"/>
      <c r="C566" s="197"/>
      <c r="D566" s="52"/>
      <c r="E566" s="52"/>
      <c r="F566" s="53"/>
      <c r="G566" s="52"/>
      <c r="H566" s="52"/>
      <c r="I566" s="52"/>
      <c r="J566" s="54"/>
      <c r="K566" s="52"/>
      <c r="L566" s="55"/>
      <c r="M566" s="56"/>
      <c r="N566" s="56"/>
      <c r="O566" s="52"/>
      <c r="P566" s="52"/>
      <c r="Q566" s="57"/>
    </row>
    <row r="567" spans="1:17" s="27" customFormat="1" ht="12.75" customHeight="1" x14ac:dyDescent="0.15">
      <c r="A567" s="50"/>
      <c r="B567" s="51"/>
      <c r="C567" s="197"/>
      <c r="D567" s="52"/>
      <c r="E567" s="52"/>
      <c r="F567" s="53"/>
      <c r="G567" s="52"/>
      <c r="H567" s="52"/>
      <c r="I567" s="52"/>
      <c r="J567" s="54"/>
      <c r="K567" s="52"/>
      <c r="L567" s="55"/>
      <c r="M567" s="56"/>
      <c r="N567" s="56"/>
      <c r="O567" s="52"/>
      <c r="P567" s="52"/>
      <c r="Q567" s="57"/>
    </row>
    <row r="568" spans="1:17" s="27" customFormat="1" ht="12.75" customHeight="1" x14ac:dyDescent="0.15">
      <c r="A568" s="50"/>
      <c r="B568" s="51"/>
      <c r="C568" s="197"/>
      <c r="D568" s="52"/>
      <c r="E568" s="52"/>
      <c r="F568" s="53"/>
      <c r="G568" s="52"/>
      <c r="H568" s="52"/>
      <c r="I568" s="52"/>
      <c r="J568" s="54"/>
      <c r="K568" s="52"/>
      <c r="L568" s="55"/>
      <c r="M568" s="56"/>
      <c r="N568" s="56"/>
      <c r="O568" s="52"/>
      <c r="P568" s="52"/>
      <c r="Q568" s="57"/>
    </row>
    <row r="569" spans="1:17" s="27" customFormat="1" ht="12.75" customHeight="1" x14ac:dyDescent="0.15">
      <c r="A569" s="50"/>
      <c r="B569" s="51"/>
      <c r="C569" s="197"/>
      <c r="D569" s="52"/>
      <c r="E569" s="52"/>
      <c r="F569" s="53"/>
      <c r="G569" s="52"/>
      <c r="H569" s="52"/>
      <c r="I569" s="52"/>
      <c r="J569" s="54"/>
      <c r="K569" s="52"/>
      <c r="L569" s="55"/>
      <c r="M569" s="56"/>
      <c r="N569" s="56"/>
      <c r="O569" s="52"/>
      <c r="P569" s="52"/>
      <c r="Q569" s="57"/>
    </row>
    <row r="570" spans="1:17" s="27" customFormat="1" ht="12.75" customHeight="1" x14ac:dyDescent="0.15">
      <c r="A570" s="50"/>
      <c r="B570" s="51"/>
      <c r="C570" s="197"/>
      <c r="D570" s="52"/>
      <c r="E570" s="52"/>
      <c r="F570" s="53"/>
      <c r="G570" s="52"/>
      <c r="H570" s="52"/>
      <c r="I570" s="52"/>
      <c r="J570" s="54"/>
      <c r="K570" s="52"/>
      <c r="L570" s="55"/>
      <c r="M570" s="56"/>
      <c r="N570" s="56"/>
      <c r="O570" s="52"/>
      <c r="P570" s="52"/>
      <c r="Q570" s="57"/>
    </row>
    <row r="571" spans="1:17" x14ac:dyDescent="0.2">
      <c r="A571" s="41"/>
      <c r="B571" s="42"/>
      <c r="C571" s="43"/>
      <c r="D571" s="59"/>
      <c r="E571" s="44"/>
      <c r="F571" s="45"/>
      <c r="G571" s="44"/>
      <c r="H571" s="44"/>
      <c r="I571" s="44"/>
      <c r="J571" s="46"/>
      <c r="K571" s="44"/>
      <c r="L571" s="48"/>
      <c r="M571" s="47"/>
      <c r="N571" s="47"/>
      <c r="O571" s="44"/>
      <c r="P571" s="44"/>
      <c r="Q571" s="44"/>
    </row>
    <row r="572" spans="1:17" x14ac:dyDescent="0.2">
      <c r="A572" s="41"/>
      <c r="B572" s="42"/>
      <c r="C572" s="344"/>
      <c r="D572" s="345"/>
      <c r="E572" s="345"/>
      <c r="F572" s="346"/>
      <c r="G572" s="44"/>
      <c r="H572" s="44"/>
      <c r="I572" s="44"/>
      <c r="J572" s="46"/>
      <c r="K572" s="44"/>
      <c r="L572" s="48"/>
      <c r="M572" s="47"/>
      <c r="N572" s="47"/>
      <c r="O572" s="44"/>
      <c r="P572" s="44"/>
      <c r="Q572" s="44"/>
    </row>
    <row r="573" spans="1:17" x14ac:dyDescent="0.2">
      <c r="A573" s="41"/>
      <c r="B573" s="42"/>
      <c r="C573" s="43"/>
      <c r="D573" s="59"/>
      <c r="E573" s="44"/>
      <c r="F573" s="45"/>
      <c r="G573" s="44"/>
      <c r="H573" s="44"/>
      <c r="I573" s="44"/>
      <c r="J573" s="46"/>
      <c r="K573" s="44"/>
      <c r="L573" s="48"/>
      <c r="M573" s="47"/>
      <c r="N573" s="47"/>
      <c r="O573" s="44"/>
      <c r="P573" s="44"/>
      <c r="Q573" s="44"/>
    </row>
  </sheetData>
  <mergeCells count="1632">
    <mergeCell ref="H173:H176"/>
    <mergeCell ref="I173:I176"/>
    <mergeCell ref="O457:O460"/>
    <mergeCell ref="P197:P200"/>
    <mergeCell ref="Q197:Q200"/>
    <mergeCell ref="A197:A200"/>
    <mergeCell ref="C555:M555"/>
    <mergeCell ref="B197:B200"/>
    <mergeCell ref="C197:C200"/>
    <mergeCell ref="D197:D200"/>
    <mergeCell ref="E197:E200"/>
    <mergeCell ref="F197:F200"/>
    <mergeCell ref="G197:G200"/>
    <mergeCell ref="H197:H200"/>
    <mergeCell ref="I197:I200"/>
    <mergeCell ref="O197:O200"/>
    <mergeCell ref="O449:O452"/>
    <mergeCell ref="P449:P452"/>
    <mergeCell ref="Q449:Q452"/>
    <mergeCell ref="A449:A452"/>
    <mergeCell ref="B449:B452"/>
    <mergeCell ref="C449:C452"/>
    <mergeCell ref="D449:D452"/>
    <mergeCell ref="E449:E452"/>
    <mergeCell ref="F449:F452"/>
    <mergeCell ref="G449:G452"/>
    <mergeCell ref="H449:H452"/>
    <mergeCell ref="I449:I452"/>
    <mergeCell ref="A457:A460"/>
    <mergeCell ref="B457:B460"/>
    <mergeCell ref="C457:C460"/>
    <mergeCell ref="D457:D460"/>
    <mergeCell ref="E457:E460"/>
    <mergeCell ref="F457:F460"/>
    <mergeCell ref="G457:G460"/>
    <mergeCell ref="H457:H460"/>
    <mergeCell ref="I457:I460"/>
    <mergeCell ref="O17:O20"/>
    <mergeCell ref="P17:P20"/>
    <mergeCell ref="Q17:Q20"/>
    <mergeCell ref="P25:P28"/>
    <mergeCell ref="Q25:Q28"/>
    <mergeCell ref="F25:F28"/>
    <mergeCell ref="G25:G28"/>
    <mergeCell ref="H25:H28"/>
    <mergeCell ref="I25:I28"/>
    <mergeCell ref="O25:O28"/>
    <mergeCell ref="O21:O24"/>
    <mergeCell ref="P21:P24"/>
    <mergeCell ref="Q21:Q24"/>
    <mergeCell ref="F17:F20"/>
    <mergeCell ref="G17:G20"/>
    <mergeCell ref="H17:H20"/>
    <mergeCell ref="I17:I20"/>
    <mergeCell ref="F21:F24"/>
    <mergeCell ref="G21:G24"/>
    <mergeCell ref="H21:H24"/>
    <mergeCell ref="I21:I24"/>
    <mergeCell ref="O93:O96"/>
    <mergeCell ref="P173:P176"/>
    <mergeCell ref="Q173:Q176"/>
    <mergeCell ref="O97:O100"/>
    <mergeCell ref="P97:P100"/>
    <mergeCell ref="Q97:Q100"/>
    <mergeCell ref="B65:B68"/>
    <mergeCell ref="C65:C68"/>
    <mergeCell ref="D65:D68"/>
    <mergeCell ref="E65:E68"/>
    <mergeCell ref="F69:F72"/>
    <mergeCell ref="G69:G72"/>
    <mergeCell ref="H69:H72"/>
    <mergeCell ref="I69:I72"/>
    <mergeCell ref="D61:D64"/>
    <mergeCell ref="E61:E64"/>
    <mergeCell ref="F61:F64"/>
    <mergeCell ref="G61:G64"/>
    <mergeCell ref="H61:H64"/>
    <mergeCell ref="I61:I64"/>
    <mergeCell ref="O69:O72"/>
    <mergeCell ref="P69:P72"/>
    <mergeCell ref="Q69:Q72"/>
    <mergeCell ref="A25:A28"/>
    <mergeCell ref="C25:C28"/>
    <mergeCell ref="D25:D28"/>
    <mergeCell ref="E25:E28"/>
    <mergeCell ref="A17:A20"/>
    <mergeCell ref="B17:B20"/>
    <mergeCell ref="E49:E52"/>
    <mergeCell ref="F49:F52"/>
    <mergeCell ref="Q57:Q60"/>
    <mergeCell ref="E89:E92"/>
    <mergeCell ref="F89:F92"/>
    <mergeCell ref="G89:G92"/>
    <mergeCell ref="H89:H92"/>
    <mergeCell ref="I89:I92"/>
    <mergeCell ref="O89:O92"/>
    <mergeCell ref="P89:P92"/>
    <mergeCell ref="Q89:Q92"/>
    <mergeCell ref="A77:A80"/>
    <mergeCell ref="B77:B80"/>
    <mergeCell ref="C77:C80"/>
    <mergeCell ref="D77:D80"/>
    <mergeCell ref="I85:I88"/>
    <mergeCell ref="O85:O88"/>
    <mergeCell ref="G77:G80"/>
    <mergeCell ref="H77:H80"/>
    <mergeCell ref="I77:I80"/>
    <mergeCell ref="H73:H76"/>
    <mergeCell ref="I73:I76"/>
    <mergeCell ref="E81:E84"/>
    <mergeCell ref="G85:G88"/>
    <mergeCell ref="H85:H88"/>
    <mergeCell ref="B57:B60"/>
    <mergeCell ref="A81:A84"/>
    <mergeCell ref="B81:B84"/>
    <mergeCell ref="C81:C84"/>
    <mergeCell ref="D81:D84"/>
    <mergeCell ref="F81:F84"/>
    <mergeCell ref="G81:G84"/>
    <mergeCell ref="Q81:Q84"/>
    <mergeCell ref="A85:A88"/>
    <mergeCell ref="B85:B88"/>
    <mergeCell ref="P85:P88"/>
    <mergeCell ref="Q85:Q88"/>
    <mergeCell ref="Q73:Q76"/>
    <mergeCell ref="O77:O80"/>
    <mergeCell ref="P77:P80"/>
    <mergeCell ref="Q77:Q80"/>
    <mergeCell ref="A89:A92"/>
    <mergeCell ref="B89:B92"/>
    <mergeCell ref="C89:C92"/>
    <mergeCell ref="D89:D92"/>
    <mergeCell ref="B53:B56"/>
    <mergeCell ref="C53:C56"/>
    <mergeCell ref="D53:D56"/>
    <mergeCell ref="E53:E56"/>
    <mergeCell ref="F53:F56"/>
    <mergeCell ref="G53:G56"/>
    <mergeCell ref="P65:P68"/>
    <mergeCell ref="Q65:Q68"/>
    <mergeCell ref="P53:P56"/>
    <mergeCell ref="Q53:Q56"/>
    <mergeCell ref="F65:F68"/>
    <mergeCell ref="G65:G68"/>
    <mergeCell ref="H65:H68"/>
    <mergeCell ref="I65:I68"/>
    <mergeCell ref="O65:O68"/>
    <mergeCell ref="O61:O64"/>
    <mergeCell ref="A61:A64"/>
    <mergeCell ref="B61:B64"/>
    <mergeCell ref="C61:C64"/>
    <mergeCell ref="O53:O56"/>
    <mergeCell ref="A53:A56"/>
    <mergeCell ref="C57:C60"/>
    <mergeCell ref="D57:D60"/>
    <mergeCell ref="E57:E60"/>
    <mergeCell ref="F57:F60"/>
    <mergeCell ref="G57:G60"/>
    <mergeCell ref="H57:H60"/>
    <mergeCell ref="I57:I60"/>
    <mergeCell ref="Q61:Q64"/>
    <mergeCell ref="O57:O60"/>
    <mergeCell ref="P57:P60"/>
    <mergeCell ref="A65:A68"/>
    <mergeCell ref="O13:O16"/>
    <mergeCell ref="P13:P16"/>
    <mergeCell ref="O445:O448"/>
    <mergeCell ref="P445:P448"/>
    <mergeCell ref="H125:H128"/>
    <mergeCell ref="A1:Q1"/>
    <mergeCell ref="D8:D11"/>
    <mergeCell ref="A4:Q4"/>
    <mergeCell ref="F6:G6"/>
    <mergeCell ref="L6:O6"/>
    <mergeCell ref="Q8:Q11"/>
    <mergeCell ref="J5:K5"/>
    <mergeCell ref="L5:O5"/>
    <mergeCell ref="A6:E6"/>
    <mergeCell ref="A3:Q3"/>
    <mergeCell ref="A2:Q2"/>
    <mergeCell ref="A8:A11"/>
    <mergeCell ref="K7:O7"/>
    <mergeCell ref="B8:B11"/>
    <mergeCell ref="O73:O76"/>
    <mergeCell ref="P73:P76"/>
    <mergeCell ref="P93:P96"/>
    <mergeCell ref="Q93:Q96"/>
    <mergeCell ref="A73:A76"/>
    <mergeCell ref="B73:B76"/>
    <mergeCell ref="C73:C76"/>
    <mergeCell ref="D73:D76"/>
    <mergeCell ref="E73:E76"/>
    <mergeCell ref="P8:P11"/>
    <mergeCell ref="F10:G10"/>
    <mergeCell ref="H53:H56"/>
    <mergeCell ref="I53:I56"/>
    <mergeCell ref="H10:I10"/>
    <mergeCell ref="J10:N10"/>
    <mergeCell ref="O81:O84"/>
    <mergeCell ref="H81:H84"/>
    <mergeCell ref="I81:I84"/>
    <mergeCell ref="P81:P84"/>
    <mergeCell ref="C85:C88"/>
    <mergeCell ref="D85:D88"/>
    <mergeCell ref="C8:C11"/>
    <mergeCell ref="O8:O11"/>
    <mergeCell ref="E8:E11"/>
    <mergeCell ref="F8:N9"/>
    <mergeCell ref="F73:F76"/>
    <mergeCell ref="G73:G76"/>
    <mergeCell ref="P61:P64"/>
    <mergeCell ref="E85:E88"/>
    <mergeCell ref="F85:F88"/>
    <mergeCell ref="E77:E80"/>
    <mergeCell ref="F77:F80"/>
    <mergeCell ref="C17:C20"/>
    <mergeCell ref="D17:D20"/>
    <mergeCell ref="E17:E20"/>
    <mergeCell ref="C21:C24"/>
    <mergeCell ref="D21:D24"/>
    <mergeCell ref="E21:E24"/>
    <mergeCell ref="C69:C72"/>
    <mergeCell ref="D69:D72"/>
    <mergeCell ref="G49:G52"/>
    <mergeCell ref="H49:H52"/>
    <mergeCell ref="I49:I52"/>
    <mergeCell ref="E41:E44"/>
    <mergeCell ref="F41:F44"/>
    <mergeCell ref="C572:F572"/>
    <mergeCell ref="H93:H96"/>
    <mergeCell ref="I93:I96"/>
    <mergeCell ref="A93:A96"/>
    <mergeCell ref="B93:B96"/>
    <mergeCell ref="C93:C96"/>
    <mergeCell ref="D93:D96"/>
    <mergeCell ref="E93:E96"/>
    <mergeCell ref="F93:F96"/>
    <mergeCell ref="G93:G96"/>
    <mergeCell ref="B25:B28"/>
    <mergeCell ref="A21:A24"/>
    <mergeCell ref="B21:B24"/>
    <mergeCell ref="A69:A72"/>
    <mergeCell ref="B69:B72"/>
    <mergeCell ref="E69:E72"/>
    <mergeCell ref="Q13:Q16"/>
    <mergeCell ref="A317:A320"/>
    <mergeCell ref="B317:B320"/>
    <mergeCell ref="C317:C320"/>
    <mergeCell ref="D317:D320"/>
    <mergeCell ref="E317:E320"/>
    <mergeCell ref="F317:F320"/>
    <mergeCell ref="G317:G320"/>
    <mergeCell ref="H317:H320"/>
    <mergeCell ref="I317:I320"/>
    <mergeCell ref="O317:O320"/>
    <mergeCell ref="P317:P320"/>
    <mergeCell ref="Q317:Q320"/>
    <mergeCell ref="O313:O316"/>
    <mergeCell ref="P313:P316"/>
    <mergeCell ref="Q313:Q316"/>
    <mergeCell ref="A125:A128"/>
    <mergeCell ref="B125:B128"/>
    <mergeCell ref="C125:C128"/>
    <mergeCell ref="D125:D128"/>
    <mergeCell ref="E125:E128"/>
    <mergeCell ref="A13:A16"/>
    <mergeCell ref="F125:F128"/>
    <mergeCell ref="G125:G128"/>
    <mergeCell ref="B13:B16"/>
    <mergeCell ref="C13:C16"/>
    <mergeCell ref="D13:D16"/>
    <mergeCell ref="E13:E16"/>
    <mergeCell ref="F13:F16"/>
    <mergeCell ref="G13:G16"/>
    <mergeCell ref="H13:H16"/>
    <mergeCell ref="I13:I16"/>
    <mergeCell ref="D313:D316"/>
    <mergeCell ref="E313:E316"/>
    <mergeCell ref="F313:F316"/>
    <mergeCell ref="G313:G316"/>
    <mergeCell ref="H313:H316"/>
    <mergeCell ref="I313:I316"/>
    <mergeCell ref="E245:E248"/>
    <mergeCell ref="F245:F248"/>
    <mergeCell ref="G241:G244"/>
    <mergeCell ref="H241:H244"/>
    <mergeCell ref="I241:I244"/>
    <mergeCell ref="C181:C184"/>
    <mergeCell ref="D181:D184"/>
    <mergeCell ref="E181:E184"/>
    <mergeCell ref="F181:F184"/>
    <mergeCell ref="G181:G184"/>
    <mergeCell ref="A445:A448"/>
    <mergeCell ref="B445:B448"/>
    <mergeCell ref="C445:C448"/>
    <mergeCell ref="D445:D448"/>
    <mergeCell ref="E445:E448"/>
    <mergeCell ref="F445:F448"/>
    <mergeCell ref="G445:G448"/>
    <mergeCell ref="H445:H448"/>
    <mergeCell ref="I445:I448"/>
    <mergeCell ref="I125:I128"/>
    <mergeCell ref="O125:O128"/>
    <mergeCell ref="P125:P128"/>
    <mergeCell ref="Q125:Q128"/>
    <mergeCell ref="A133:A136"/>
    <mergeCell ref="B133:B136"/>
    <mergeCell ref="C133:C136"/>
    <mergeCell ref="D133:D136"/>
    <mergeCell ref="E133:E136"/>
    <mergeCell ref="F133:F136"/>
    <mergeCell ref="G133:G136"/>
    <mergeCell ref="H133:H136"/>
    <mergeCell ref="I133:I136"/>
    <mergeCell ref="O133:O136"/>
    <mergeCell ref="P133:P136"/>
    <mergeCell ref="Q133:Q136"/>
    <mergeCell ref="Q445:Q448"/>
    <mergeCell ref="A241:A244"/>
    <mergeCell ref="B241:B244"/>
    <mergeCell ref="C241:C244"/>
    <mergeCell ref="D241:D244"/>
    <mergeCell ref="E241:E244"/>
    <mergeCell ref="F241:F244"/>
    <mergeCell ref="A313:A316"/>
    <mergeCell ref="B313:B316"/>
    <mergeCell ref="C313:C316"/>
    <mergeCell ref="I181:I184"/>
    <mergeCell ref="O137:O140"/>
    <mergeCell ref="P137:P140"/>
    <mergeCell ref="Q137:Q140"/>
    <mergeCell ref="A141:A144"/>
    <mergeCell ref="B141:B144"/>
    <mergeCell ref="C141:C144"/>
    <mergeCell ref="D141:D144"/>
    <mergeCell ref="E141:E144"/>
    <mergeCell ref="F141:F144"/>
    <mergeCell ref="G141:G144"/>
    <mergeCell ref="H141:H144"/>
    <mergeCell ref="I141:I144"/>
    <mergeCell ref="O141:O144"/>
    <mergeCell ref="P141:P144"/>
    <mergeCell ref="Q141:Q144"/>
    <mergeCell ref="A137:A140"/>
    <mergeCell ref="B137:B140"/>
    <mergeCell ref="C137:C140"/>
    <mergeCell ref="D137:D140"/>
    <mergeCell ref="E137:E140"/>
    <mergeCell ref="F137:F140"/>
    <mergeCell ref="G137:G140"/>
    <mergeCell ref="H137:H140"/>
    <mergeCell ref="I137:I140"/>
    <mergeCell ref="O173:O176"/>
    <mergeCell ref="E173:E176"/>
    <mergeCell ref="F173:F176"/>
    <mergeCell ref="G173:G176"/>
    <mergeCell ref="A173:A176"/>
    <mergeCell ref="B173:B176"/>
    <mergeCell ref="C173:C176"/>
    <mergeCell ref="D173:D176"/>
    <mergeCell ref="O181:O184"/>
    <mergeCell ref="P181:P184"/>
    <mergeCell ref="Q181:Q184"/>
    <mergeCell ref="A237:A240"/>
    <mergeCell ref="B237:B240"/>
    <mergeCell ref="C237:C240"/>
    <mergeCell ref="D237:D240"/>
    <mergeCell ref="E237:E240"/>
    <mergeCell ref="F237:F240"/>
    <mergeCell ref="G237:G240"/>
    <mergeCell ref="H237:H240"/>
    <mergeCell ref="I237:I240"/>
    <mergeCell ref="O237:O240"/>
    <mergeCell ref="P237:P240"/>
    <mergeCell ref="Q237:Q240"/>
    <mergeCell ref="A189:A192"/>
    <mergeCell ref="B189:B192"/>
    <mergeCell ref="C189:C192"/>
    <mergeCell ref="D189:D192"/>
    <mergeCell ref="E189:E192"/>
    <mergeCell ref="F189:F192"/>
    <mergeCell ref="G189:G192"/>
    <mergeCell ref="H189:H192"/>
    <mergeCell ref="I189:I192"/>
    <mergeCell ref="A181:A184"/>
    <mergeCell ref="B181:B184"/>
    <mergeCell ref="H181:H184"/>
    <mergeCell ref="O189:O192"/>
    <mergeCell ref="A101:A104"/>
    <mergeCell ref="B101:B104"/>
    <mergeCell ref="C101:C104"/>
    <mergeCell ref="D101:D104"/>
    <mergeCell ref="E101:E104"/>
    <mergeCell ref="F101:F104"/>
    <mergeCell ref="G101:G104"/>
    <mergeCell ref="H101:H104"/>
    <mergeCell ref="I101:I104"/>
    <mergeCell ref="O101:O104"/>
    <mergeCell ref="P101:P104"/>
    <mergeCell ref="Q101:Q104"/>
    <mergeCell ref="A97:A100"/>
    <mergeCell ref="B97:B100"/>
    <mergeCell ref="C97:C100"/>
    <mergeCell ref="D97:D100"/>
    <mergeCell ref="E97:E100"/>
    <mergeCell ref="F97:F100"/>
    <mergeCell ref="G97:G100"/>
    <mergeCell ref="H97:H100"/>
    <mergeCell ref="I97:I100"/>
    <mergeCell ref="O105:O108"/>
    <mergeCell ref="P105:P108"/>
    <mergeCell ref="Q105:Q108"/>
    <mergeCell ref="A109:A112"/>
    <mergeCell ref="B109:B112"/>
    <mergeCell ref="C109:C112"/>
    <mergeCell ref="D109:D112"/>
    <mergeCell ref="E109:E112"/>
    <mergeCell ref="F109:F112"/>
    <mergeCell ref="G109:G112"/>
    <mergeCell ref="H109:H112"/>
    <mergeCell ref="I109:I112"/>
    <mergeCell ref="O109:O112"/>
    <mergeCell ref="P109:P112"/>
    <mergeCell ref="Q109:Q112"/>
    <mergeCell ref="A105:A108"/>
    <mergeCell ref="B105:B108"/>
    <mergeCell ref="C105:C108"/>
    <mergeCell ref="D105:D108"/>
    <mergeCell ref="E105:E108"/>
    <mergeCell ref="F105:F108"/>
    <mergeCell ref="G105:G108"/>
    <mergeCell ref="H105:H108"/>
    <mergeCell ref="I105:I108"/>
    <mergeCell ref="F121:F124"/>
    <mergeCell ref="G121:G124"/>
    <mergeCell ref="H121:H124"/>
    <mergeCell ref="I121:I124"/>
    <mergeCell ref="O113:O116"/>
    <mergeCell ref="P113:P116"/>
    <mergeCell ref="Q113:Q116"/>
    <mergeCell ref="A117:A120"/>
    <mergeCell ref="B117:B120"/>
    <mergeCell ref="C117:C120"/>
    <mergeCell ref="D117:D120"/>
    <mergeCell ref="E117:E120"/>
    <mergeCell ref="F117:F120"/>
    <mergeCell ref="G117:G120"/>
    <mergeCell ref="H117:H120"/>
    <mergeCell ref="I117:I120"/>
    <mergeCell ref="O117:O120"/>
    <mergeCell ref="P117:P120"/>
    <mergeCell ref="Q117:Q120"/>
    <mergeCell ref="A113:A116"/>
    <mergeCell ref="B113:B116"/>
    <mergeCell ref="C113:C116"/>
    <mergeCell ref="D113:D116"/>
    <mergeCell ref="E113:E116"/>
    <mergeCell ref="F113:F116"/>
    <mergeCell ref="G113:G116"/>
    <mergeCell ref="H113:H116"/>
    <mergeCell ref="I113:I116"/>
    <mergeCell ref="P189:P192"/>
    <mergeCell ref="Q189:Q192"/>
    <mergeCell ref="A193:A196"/>
    <mergeCell ref="B193:B196"/>
    <mergeCell ref="C193:C196"/>
    <mergeCell ref="D193:D196"/>
    <mergeCell ref="E193:E196"/>
    <mergeCell ref="F193:F196"/>
    <mergeCell ref="G193:G196"/>
    <mergeCell ref="H193:H196"/>
    <mergeCell ref="I193:I196"/>
    <mergeCell ref="O193:O196"/>
    <mergeCell ref="P193:P196"/>
    <mergeCell ref="Q193:Q196"/>
    <mergeCell ref="O121:O124"/>
    <mergeCell ref="P121:P124"/>
    <mergeCell ref="Q121:Q124"/>
    <mergeCell ref="A185:A188"/>
    <mergeCell ref="B185:B188"/>
    <mergeCell ref="C185:C188"/>
    <mergeCell ref="D185:D188"/>
    <mergeCell ref="E185:E188"/>
    <mergeCell ref="F185:F188"/>
    <mergeCell ref="G185:G188"/>
    <mergeCell ref="H185:H188"/>
    <mergeCell ref="I185:I188"/>
    <mergeCell ref="O185:O188"/>
    <mergeCell ref="P185:P188"/>
    <mergeCell ref="Q185:Q188"/>
    <mergeCell ref="A121:A124"/>
    <mergeCell ref="B121:B124"/>
    <mergeCell ref="O145:O148"/>
    <mergeCell ref="O201:O204"/>
    <mergeCell ref="P201:P204"/>
    <mergeCell ref="Q201:Q204"/>
    <mergeCell ref="A205:A208"/>
    <mergeCell ref="B205:B208"/>
    <mergeCell ref="C205:C208"/>
    <mergeCell ref="D205:D208"/>
    <mergeCell ref="E205:E208"/>
    <mergeCell ref="F205:F208"/>
    <mergeCell ref="G205:G208"/>
    <mergeCell ref="H205:H208"/>
    <mergeCell ref="I205:I208"/>
    <mergeCell ref="O205:O208"/>
    <mergeCell ref="P205:P208"/>
    <mergeCell ref="Q205:Q208"/>
    <mergeCell ref="A201:A204"/>
    <mergeCell ref="B201:B204"/>
    <mergeCell ref="C201:C204"/>
    <mergeCell ref="D201:D204"/>
    <mergeCell ref="E201:E204"/>
    <mergeCell ref="F201:F204"/>
    <mergeCell ref="G201:G204"/>
    <mergeCell ref="H201:H204"/>
    <mergeCell ref="I201:I204"/>
    <mergeCell ref="E217:E220"/>
    <mergeCell ref="F217:F220"/>
    <mergeCell ref="G217:G220"/>
    <mergeCell ref="H217:H220"/>
    <mergeCell ref="I217:I220"/>
    <mergeCell ref="O209:O212"/>
    <mergeCell ref="P209:P212"/>
    <mergeCell ref="Q209:Q212"/>
    <mergeCell ref="A213:A216"/>
    <mergeCell ref="B213:B216"/>
    <mergeCell ref="C213:C216"/>
    <mergeCell ref="D213:D216"/>
    <mergeCell ref="E213:E216"/>
    <mergeCell ref="F213:F216"/>
    <mergeCell ref="G213:G216"/>
    <mergeCell ref="H213:H216"/>
    <mergeCell ref="I213:I216"/>
    <mergeCell ref="O213:O216"/>
    <mergeCell ref="P213:P216"/>
    <mergeCell ref="Q213:Q216"/>
    <mergeCell ref="A209:A212"/>
    <mergeCell ref="B209:B212"/>
    <mergeCell ref="C209:C212"/>
    <mergeCell ref="D209:D212"/>
    <mergeCell ref="E209:E212"/>
    <mergeCell ref="F209:F212"/>
    <mergeCell ref="G209:G212"/>
    <mergeCell ref="H209:H212"/>
    <mergeCell ref="I209:I212"/>
    <mergeCell ref="I229:I232"/>
    <mergeCell ref="O229:O232"/>
    <mergeCell ref="P229:P232"/>
    <mergeCell ref="Q229:Q232"/>
    <mergeCell ref="A225:A228"/>
    <mergeCell ref="B225:B228"/>
    <mergeCell ref="C225:C228"/>
    <mergeCell ref="D225:D228"/>
    <mergeCell ref="E225:E228"/>
    <mergeCell ref="F225:F228"/>
    <mergeCell ref="G225:G228"/>
    <mergeCell ref="H225:H228"/>
    <mergeCell ref="I225:I228"/>
    <mergeCell ref="O217:O220"/>
    <mergeCell ref="P217:P220"/>
    <mergeCell ref="Q217:Q220"/>
    <mergeCell ref="A221:A224"/>
    <mergeCell ref="B221:B224"/>
    <mergeCell ref="C221:C224"/>
    <mergeCell ref="D221:D224"/>
    <mergeCell ref="E221:E224"/>
    <mergeCell ref="F221:F224"/>
    <mergeCell ref="G221:G224"/>
    <mergeCell ref="H221:H224"/>
    <mergeCell ref="I221:I224"/>
    <mergeCell ref="O221:O224"/>
    <mergeCell ref="P221:P224"/>
    <mergeCell ref="Q221:Q224"/>
    <mergeCell ref="A217:A220"/>
    <mergeCell ref="B217:B220"/>
    <mergeCell ref="C217:C220"/>
    <mergeCell ref="D217:D220"/>
    <mergeCell ref="F253:F256"/>
    <mergeCell ref="G253:G256"/>
    <mergeCell ref="H253:H256"/>
    <mergeCell ref="I253:I256"/>
    <mergeCell ref="H245:H248"/>
    <mergeCell ref="A233:A236"/>
    <mergeCell ref="O233:O236"/>
    <mergeCell ref="P233:P236"/>
    <mergeCell ref="Q233:Q236"/>
    <mergeCell ref="B233:B236"/>
    <mergeCell ref="C233:C236"/>
    <mergeCell ref="D233:D236"/>
    <mergeCell ref="E233:E236"/>
    <mergeCell ref="F233:F236"/>
    <mergeCell ref="G233:G236"/>
    <mergeCell ref="H233:H236"/>
    <mergeCell ref="I233:I236"/>
    <mergeCell ref="Q245:Q248"/>
    <mergeCell ref="A245:A248"/>
    <mergeCell ref="B245:B248"/>
    <mergeCell ref="C245:C248"/>
    <mergeCell ref="D245:D248"/>
    <mergeCell ref="G245:G248"/>
    <mergeCell ref="O241:O244"/>
    <mergeCell ref="P241:P244"/>
    <mergeCell ref="Q241:Q244"/>
    <mergeCell ref="A249:A252"/>
    <mergeCell ref="B249:B252"/>
    <mergeCell ref="C249:C252"/>
    <mergeCell ref="D249:D252"/>
    <mergeCell ref="E249:E252"/>
    <mergeCell ref="F249:F252"/>
    <mergeCell ref="O261:O264"/>
    <mergeCell ref="P261:P264"/>
    <mergeCell ref="Q261:Q264"/>
    <mergeCell ref="A261:A264"/>
    <mergeCell ref="B261:B264"/>
    <mergeCell ref="C261:C264"/>
    <mergeCell ref="D261:D264"/>
    <mergeCell ref="E261:E264"/>
    <mergeCell ref="F261:F264"/>
    <mergeCell ref="G261:G264"/>
    <mergeCell ref="H261:H264"/>
    <mergeCell ref="I261:I264"/>
    <mergeCell ref="O253:O256"/>
    <mergeCell ref="P253:P256"/>
    <mergeCell ref="Q253:Q256"/>
    <mergeCell ref="A257:A260"/>
    <mergeCell ref="B257:B260"/>
    <mergeCell ref="C257:C260"/>
    <mergeCell ref="D257:D260"/>
    <mergeCell ref="E257:E260"/>
    <mergeCell ref="F257:F260"/>
    <mergeCell ref="G257:G260"/>
    <mergeCell ref="H257:H260"/>
    <mergeCell ref="I257:I260"/>
    <mergeCell ref="O257:O260"/>
    <mergeCell ref="P257:P260"/>
    <mergeCell ref="Q257:Q260"/>
    <mergeCell ref="A253:A256"/>
    <mergeCell ref="B253:B256"/>
    <mergeCell ref="C253:C256"/>
    <mergeCell ref="D253:D256"/>
    <mergeCell ref="E253:E256"/>
    <mergeCell ref="O265:O268"/>
    <mergeCell ref="P265:P268"/>
    <mergeCell ref="Q265:Q268"/>
    <mergeCell ref="A269:A272"/>
    <mergeCell ref="B269:B272"/>
    <mergeCell ref="C269:C272"/>
    <mergeCell ref="D269:D272"/>
    <mergeCell ref="E269:E272"/>
    <mergeCell ref="F269:F272"/>
    <mergeCell ref="G269:G272"/>
    <mergeCell ref="H269:H272"/>
    <mergeCell ref="I269:I272"/>
    <mergeCell ref="O269:O272"/>
    <mergeCell ref="P269:P272"/>
    <mergeCell ref="Q269:Q272"/>
    <mergeCell ref="A265:A268"/>
    <mergeCell ref="B265:B268"/>
    <mergeCell ref="C265:C268"/>
    <mergeCell ref="D265:D268"/>
    <mergeCell ref="E265:E268"/>
    <mergeCell ref="F265:F268"/>
    <mergeCell ref="G265:G268"/>
    <mergeCell ref="H265:H268"/>
    <mergeCell ref="I265:I268"/>
    <mergeCell ref="G281:G284"/>
    <mergeCell ref="H281:H284"/>
    <mergeCell ref="I281:I284"/>
    <mergeCell ref="F285:F288"/>
    <mergeCell ref="O273:O276"/>
    <mergeCell ref="P273:P276"/>
    <mergeCell ref="Q273:Q276"/>
    <mergeCell ref="A277:A280"/>
    <mergeCell ref="B277:B280"/>
    <mergeCell ref="C277:C280"/>
    <mergeCell ref="D277:D280"/>
    <mergeCell ref="E277:E280"/>
    <mergeCell ref="F277:F280"/>
    <mergeCell ref="G277:G280"/>
    <mergeCell ref="H277:H280"/>
    <mergeCell ref="I277:I280"/>
    <mergeCell ref="O277:O280"/>
    <mergeCell ref="P277:P280"/>
    <mergeCell ref="Q277:Q280"/>
    <mergeCell ref="A273:A276"/>
    <mergeCell ref="B273:B276"/>
    <mergeCell ref="C273:C276"/>
    <mergeCell ref="D273:D276"/>
    <mergeCell ref="E273:E276"/>
    <mergeCell ref="F273:F276"/>
    <mergeCell ref="G273:G276"/>
    <mergeCell ref="H273:H276"/>
    <mergeCell ref="I273:I276"/>
    <mergeCell ref="A289:A292"/>
    <mergeCell ref="B289:B292"/>
    <mergeCell ref="C289:C292"/>
    <mergeCell ref="D289:D292"/>
    <mergeCell ref="E289:E292"/>
    <mergeCell ref="F289:F292"/>
    <mergeCell ref="G289:G292"/>
    <mergeCell ref="H289:H292"/>
    <mergeCell ref="I289:I292"/>
    <mergeCell ref="O289:O292"/>
    <mergeCell ref="P289:P292"/>
    <mergeCell ref="Q289:Q292"/>
    <mergeCell ref="O281:O284"/>
    <mergeCell ref="P281:P284"/>
    <mergeCell ref="Q281:Q284"/>
    <mergeCell ref="A285:A288"/>
    <mergeCell ref="B285:B288"/>
    <mergeCell ref="C285:C288"/>
    <mergeCell ref="D285:D288"/>
    <mergeCell ref="E285:E288"/>
    <mergeCell ref="F281:F284"/>
    <mergeCell ref="G285:G288"/>
    <mergeCell ref="H285:H288"/>
    <mergeCell ref="I285:I288"/>
    <mergeCell ref="O285:O288"/>
    <mergeCell ref="P285:P288"/>
    <mergeCell ref="Q285:Q288"/>
    <mergeCell ref="A281:A284"/>
    <mergeCell ref="B281:B284"/>
    <mergeCell ref="C281:C284"/>
    <mergeCell ref="D281:D284"/>
    <mergeCell ref="E281:E284"/>
    <mergeCell ref="O297:O300"/>
    <mergeCell ref="P297:P300"/>
    <mergeCell ref="Q297:Q300"/>
    <mergeCell ref="A293:A296"/>
    <mergeCell ref="B293:B296"/>
    <mergeCell ref="C293:C296"/>
    <mergeCell ref="D293:D296"/>
    <mergeCell ref="E293:E296"/>
    <mergeCell ref="F293:F296"/>
    <mergeCell ref="G293:G296"/>
    <mergeCell ref="H293:H296"/>
    <mergeCell ref="I293:I296"/>
    <mergeCell ref="A297:A300"/>
    <mergeCell ref="B297:B300"/>
    <mergeCell ref="C297:C300"/>
    <mergeCell ref="D297:D300"/>
    <mergeCell ref="E297:E300"/>
    <mergeCell ref="F297:F300"/>
    <mergeCell ref="G297:G300"/>
    <mergeCell ref="H297:H300"/>
    <mergeCell ref="I297:I300"/>
    <mergeCell ref="O293:O296"/>
    <mergeCell ref="P293:P296"/>
    <mergeCell ref="Q293:Q296"/>
    <mergeCell ref="Q301:Q304"/>
    <mergeCell ref="A305:A308"/>
    <mergeCell ref="B305:B308"/>
    <mergeCell ref="C305:C308"/>
    <mergeCell ref="D305:D308"/>
    <mergeCell ref="E305:E308"/>
    <mergeCell ref="F305:F308"/>
    <mergeCell ref="G305:G308"/>
    <mergeCell ref="H305:H308"/>
    <mergeCell ref="I305:I308"/>
    <mergeCell ref="O305:O308"/>
    <mergeCell ref="P305:P308"/>
    <mergeCell ref="Q305:Q308"/>
    <mergeCell ref="A301:A304"/>
    <mergeCell ref="B301:B304"/>
    <mergeCell ref="C301:C304"/>
    <mergeCell ref="D301:D304"/>
    <mergeCell ref="E301:E304"/>
    <mergeCell ref="F301:F304"/>
    <mergeCell ref="G301:G304"/>
    <mergeCell ref="H301:H304"/>
    <mergeCell ref="I301:I304"/>
    <mergeCell ref="O301:O304"/>
    <mergeCell ref="P301:P304"/>
    <mergeCell ref="O309:O312"/>
    <mergeCell ref="P309:P312"/>
    <mergeCell ref="Q309:Q312"/>
    <mergeCell ref="A441:A444"/>
    <mergeCell ref="B441:B444"/>
    <mergeCell ref="C441:C444"/>
    <mergeCell ref="D441:D444"/>
    <mergeCell ref="E441:E444"/>
    <mergeCell ref="F441:F444"/>
    <mergeCell ref="G441:G444"/>
    <mergeCell ref="H441:H444"/>
    <mergeCell ref="I441:I444"/>
    <mergeCell ref="O441:O444"/>
    <mergeCell ref="P441:P444"/>
    <mergeCell ref="Q441:Q444"/>
    <mergeCell ref="A309:A312"/>
    <mergeCell ref="B309:B312"/>
    <mergeCell ref="C309:C312"/>
    <mergeCell ref="D309:D312"/>
    <mergeCell ref="E309:E312"/>
    <mergeCell ref="F309:F312"/>
    <mergeCell ref="G309:G312"/>
    <mergeCell ref="H309:H312"/>
    <mergeCell ref="I309:I312"/>
    <mergeCell ref="O333:O336"/>
    <mergeCell ref="P333:P336"/>
    <mergeCell ref="Q333:Q336"/>
    <mergeCell ref="A337:A340"/>
    <mergeCell ref="B337:B340"/>
    <mergeCell ref="C337:C340"/>
    <mergeCell ref="D337:D340"/>
    <mergeCell ref="E337:E340"/>
    <mergeCell ref="G249:G252"/>
    <mergeCell ref="H249:H252"/>
    <mergeCell ref="I249:I252"/>
    <mergeCell ref="O249:O252"/>
    <mergeCell ref="P249:P252"/>
    <mergeCell ref="Q249:Q252"/>
    <mergeCell ref="A177:A180"/>
    <mergeCell ref="B177:B180"/>
    <mergeCell ref="C177:C180"/>
    <mergeCell ref="D177:D180"/>
    <mergeCell ref="E177:E180"/>
    <mergeCell ref="F177:F180"/>
    <mergeCell ref="G177:G180"/>
    <mergeCell ref="H177:H180"/>
    <mergeCell ref="I177:I180"/>
    <mergeCell ref="O177:O180"/>
    <mergeCell ref="P177:P180"/>
    <mergeCell ref="Q177:Q180"/>
    <mergeCell ref="I245:I248"/>
    <mergeCell ref="O245:O248"/>
    <mergeCell ref="P245:P248"/>
    <mergeCell ref="O225:O228"/>
    <mergeCell ref="P225:P228"/>
    <mergeCell ref="Q225:Q228"/>
    <mergeCell ref="A229:A232"/>
    <mergeCell ref="B229:B232"/>
    <mergeCell ref="C229:C232"/>
    <mergeCell ref="D229:D232"/>
    <mergeCell ref="E229:E232"/>
    <mergeCell ref="F229:F232"/>
    <mergeCell ref="G229:G232"/>
    <mergeCell ref="H229:H232"/>
    <mergeCell ref="O33:O36"/>
    <mergeCell ref="P33:P36"/>
    <mergeCell ref="Q33:Q36"/>
    <mergeCell ref="A29:A32"/>
    <mergeCell ref="B29:B32"/>
    <mergeCell ref="C29:C32"/>
    <mergeCell ref="D29:D32"/>
    <mergeCell ref="E29:E32"/>
    <mergeCell ref="F29:F32"/>
    <mergeCell ref="G29:G32"/>
    <mergeCell ref="H29:H32"/>
    <mergeCell ref="I29:I32"/>
    <mergeCell ref="O29:O32"/>
    <mergeCell ref="P29:P32"/>
    <mergeCell ref="Q29:Q32"/>
    <mergeCell ref="A33:A36"/>
    <mergeCell ref="B33:B36"/>
    <mergeCell ref="C33:C36"/>
    <mergeCell ref="D33:D36"/>
    <mergeCell ref="E33:E36"/>
    <mergeCell ref="F33:F36"/>
    <mergeCell ref="G33:G36"/>
    <mergeCell ref="H33:H36"/>
    <mergeCell ref="I33:I36"/>
    <mergeCell ref="G41:G44"/>
    <mergeCell ref="H41:H44"/>
    <mergeCell ref="I41:I44"/>
    <mergeCell ref="O41:O44"/>
    <mergeCell ref="P41:P44"/>
    <mergeCell ref="Q41:Q44"/>
    <mergeCell ref="A37:A40"/>
    <mergeCell ref="B37:B40"/>
    <mergeCell ref="C37:C40"/>
    <mergeCell ref="D37:D40"/>
    <mergeCell ref="E37:E40"/>
    <mergeCell ref="F37:F40"/>
    <mergeCell ref="G37:G40"/>
    <mergeCell ref="H37:H40"/>
    <mergeCell ref="I37:I40"/>
    <mergeCell ref="O45:O48"/>
    <mergeCell ref="P45:P48"/>
    <mergeCell ref="Q45:Q48"/>
    <mergeCell ref="O37:O40"/>
    <mergeCell ref="P37:P40"/>
    <mergeCell ref="Q37:Q40"/>
    <mergeCell ref="A41:A44"/>
    <mergeCell ref="B41:B44"/>
    <mergeCell ref="C41:C44"/>
    <mergeCell ref="D41:D44"/>
    <mergeCell ref="A129:A132"/>
    <mergeCell ref="B129:B132"/>
    <mergeCell ref="C129:C132"/>
    <mergeCell ref="D129:D132"/>
    <mergeCell ref="E129:E132"/>
    <mergeCell ref="F129:F132"/>
    <mergeCell ref="G129:G132"/>
    <mergeCell ref="H129:H132"/>
    <mergeCell ref="I129:I132"/>
    <mergeCell ref="O129:O132"/>
    <mergeCell ref="P129:P132"/>
    <mergeCell ref="Q129:Q132"/>
    <mergeCell ref="A45:A48"/>
    <mergeCell ref="B45:B48"/>
    <mergeCell ref="C45:C48"/>
    <mergeCell ref="D45:D48"/>
    <mergeCell ref="E45:E48"/>
    <mergeCell ref="F45:F48"/>
    <mergeCell ref="G45:G48"/>
    <mergeCell ref="H45:H48"/>
    <mergeCell ref="I45:I48"/>
    <mergeCell ref="A57:A60"/>
    <mergeCell ref="O49:O52"/>
    <mergeCell ref="P49:P52"/>
    <mergeCell ref="Q49:Q52"/>
    <mergeCell ref="A49:A52"/>
    <mergeCell ref="B49:B52"/>
    <mergeCell ref="C49:C52"/>
    <mergeCell ref="D49:D52"/>
    <mergeCell ref="C121:C124"/>
    <mergeCell ref="D121:D124"/>
    <mergeCell ref="E121:E124"/>
    <mergeCell ref="Q145:Q148"/>
    <mergeCell ref="A149:A152"/>
    <mergeCell ref="B149:B152"/>
    <mergeCell ref="C149:C152"/>
    <mergeCell ref="D149:D152"/>
    <mergeCell ref="E149:E152"/>
    <mergeCell ref="F149:F152"/>
    <mergeCell ref="G149:G152"/>
    <mergeCell ref="H149:H152"/>
    <mergeCell ref="I149:I152"/>
    <mergeCell ref="O149:O152"/>
    <mergeCell ref="P149:P152"/>
    <mergeCell ref="Q149:Q152"/>
    <mergeCell ref="A145:A148"/>
    <mergeCell ref="B145:B148"/>
    <mergeCell ref="C145:C148"/>
    <mergeCell ref="D145:D148"/>
    <mergeCell ref="E145:E148"/>
    <mergeCell ref="F145:F148"/>
    <mergeCell ref="G145:G148"/>
    <mergeCell ref="H145:H148"/>
    <mergeCell ref="I145:I148"/>
    <mergeCell ref="P145:P148"/>
    <mergeCell ref="I169:I172"/>
    <mergeCell ref="O169:O172"/>
    <mergeCell ref="P169:P172"/>
    <mergeCell ref="Q169:Q172"/>
    <mergeCell ref="A157:A160"/>
    <mergeCell ref="B157:B160"/>
    <mergeCell ref="C157:C160"/>
    <mergeCell ref="D157:D160"/>
    <mergeCell ref="E157:E160"/>
    <mergeCell ref="F157:F160"/>
    <mergeCell ref="G157:G160"/>
    <mergeCell ref="H157:H160"/>
    <mergeCell ref="I157:I160"/>
    <mergeCell ref="A153:A156"/>
    <mergeCell ref="B153:B156"/>
    <mergeCell ref="C153:C156"/>
    <mergeCell ref="D153:D156"/>
    <mergeCell ref="E153:E156"/>
    <mergeCell ref="F153:F156"/>
    <mergeCell ref="G153:G156"/>
    <mergeCell ref="H153:H156"/>
    <mergeCell ref="I153:I156"/>
    <mergeCell ref="O157:O160"/>
    <mergeCell ref="P157:P160"/>
    <mergeCell ref="Q157:Q160"/>
    <mergeCell ref="A161:A164"/>
    <mergeCell ref="B161:B164"/>
    <mergeCell ref="C161:C164"/>
    <mergeCell ref="D161:D164"/>
    <mergeCell ref="E161:E164"/>
    <mergeCell ref="F161:F164"/>
    <mergeCell ref="G161:G164"/>
    <mergeCell ref="H161:H164"/>
    <mergeCell ref="I161:I164"/>
    <mergeCell ref="O161:O164"/>
    <mergeCell ref="P161:P164"/>
    <mergeCell ref="Q161:Q164"/>
    <mergeCell ref="O153:O156"/>
    <mergeCell ref="P153:P156"/>
    <mergeCell ref="Q153:Q156"/>
    <mergeCell ref="O165:O168"/>
    <mergeCell ref="P165:P168"/>
    <mergeCell ref="Q165:Q168"/>
    <mergeCell ref="A321:A324"/>
    <mergeCell ref="B321:B324"/>
    <mergeCell ref="C321:C324"/>
    <mergeCell ref="D321:D324"/>
    <mergeCell ref="E321:E324"/>
    <mergeCell ref="F321:F324"/>
    <mergeCell ref="G321:G324"/>
    <mergeCell ref="H321:H324"/>
    <mergeCell ref="I321:I324"/>
    <mergeCell ref="O321:O324"/>
    <mergeCell ref="P321:P324"/>
    <mergeCell ref="Q321:Q324"/>
    <mergeCell ref="A165:A168"/>
    <mergeCell ref="B165:B168"/>
    <mergeCell ref="C165:C168"/>
    <mergeCell ref="D165:D168"/>
    <mergeCell ref="E165:E168"/>
    <mergeCell ref="F165:F168"/>
    <mergeCell ref="G165:G168"/>
    <mergeCell ref="H165:H168"/>
    <mergeCell ref="I165:I168"/>
    <mergeCell ref="A169:A172"/>
    <mergeCell ref="B169:B172"/>
    <mergeCell ref="C169:C172"/>
    <mergeCell ref="D169:D172"/>
    <mergeCell ref="E169:E172"/>
    <mergeCell ref="F169:F172"/>
    <mergeCell ref="G169:G172"/>
    <mergeCell ref="H169:H172"/>
    <mergeCell ref="O325:O328"/>
    <mergeCell ref="P325:P328"/>
    <mergeCell ref="Q325:Q328"/>
    <mergeCell ref="A329:A332"/>
    <mergeCell ref="B329:B332"/>
    <mergeCell ref="C329:C332"/>
    <mergeCell ref="D329:D332"/>
    <mergeCell ref="E329:E332"/>
    <mergeCell ref="F329:F332"/>
    <mergeCell ref="G329:G332"/>
    <mergeCell ref="H329:H332"/>
    <mergeCell ref="I329:I332"/>
    <mergeCell ref="O329:O332"/>
    <mergeCell ref="P329:P332"/>
    <mergeCell ref="Q329:Q332"/>
    <mergeCell ref="A325:A328"/>
    <mergeCell ref="B325:B328"/>
    <mergeCell ref="C325:C328"/>
    <mergeCell ref="D325:D328"/>
    <mergeCell ref="E325:E328"/>
    <mergeCell ref="F325:F328"/>
    <mergeCell ref="G325:G328"/>
    <mergeCell ref="H325:H328"/>
    <mergeCell ref="I325:I328"/>
    <mergeCell ref="F337:F340"/>
    <mergeCell ref="G337:G340"/>
    <mergeCell ref="H337:H340"/>
    <mergeCell ref="I337:I340"/>
    <mergeCell ref="O337:O340"/>
    <mergeCell ref="P337:P340"/>
    <mergeCell ref="Q337:Q340"/>
    <mergeCell ref="A333:A336"/>
    <mergeCell ref="B333:B336"/>
    <mergeCell ref="C333:C336"/>
    <mergeCell ref="D333:D336"/>
    <mergeCell ref="E333:E336"/>
    <mergeCell ref="F333:F336"/>
    <mergeCell ref="G333:G336"/>
    <mergeCell ref="H333:H336"/>
    <mergeCell ref="I333:I336"/>
    <mergeCell ref="O341:O344"/>
    <mergeCell ref="P341:P344"/>
    <mergeCell ref="Q341:Q344"/>
    <mergeCell ref="A345:A348"/>
    <mergeCell ref="B345:B348"/>
    <mergeCell ref="C345:C348"/>
    <mergeCell ref="D345:D348"/>
    <mergeCell ref="E345:E348"/>
    <mergeCell ref="F345:F348"/>
    <mergeCell ref="G345:G348"/>
    <mergeCell ref="H345:H348"/>
    <mergeCell ref="I345:I348"/>
    <mergeCell ref="O345:O348"/>
    <mergeCell ref="P345:P348"/>
    <mergeCell ref="Q345:Q348"/>
    <mergeCell ref="A341:A344"/>
    <mergeCell ref="B341:B344"/>
    <mergeCell ref="C341:C344"/>
    <mergeCell ref="D341:D344"/>
    <mergeCell ref="E341:E344"/>
    <mergeCell ref="F341:F344"/>
    <mergeCell ref="G341:G344"/>
    <mergeCell ref="H341:H344"/>
    <mergeCell ref="I341:I344"/>
    <mergeCell ref="O349:O352"/>
    <mergeCell ref="P349:P352"/>
    <mergeCell ref="Q349:Q352"/>
    <mergeCell ref="A353:A356"/>
    <mergeCell ref="B353:B356"/>
    <mergeCell ref="C353:C356"/>
    <mergeCell ref="D353:D356"/>
    <mergeCell ref="E353:E356"/>
    <mergeCell ref="F353:F356"/>
    <mergeCell ref="G353:G356"/>
    <mergeCell ref="H353:H356"/>
    <mergeCell ref="I353:I356"/>
    <mergeCell ref="O353:O356"/>
    <mergeCell ref="P353:P356"/>
    <mergeCell ref="Q353:Q356"/>
    <mergeCell ref="A349:A352"/>
    <mergeCell ref="B349:B352"/>
    <mergeCell ref="C349:C352"/>
    <mergeCell ref="D349:D352"/>
    <mergeCell ref="E349:E352"/>
    <mergeCell ref="F349:F352"/>
    <mergeCell ref="G349:G352"/>
    <mergeCell ref="H349:H352"/>
    <mergeCell ref="I349:I352"/>
    <mergeCell ref="O357:O360"/>
    <mergeCell ref="P357:P360"/>
    <mergeCell ref="Q357:Q360"/>
    <mergeCell ref="A361:A364"/>
    <mergeCell ref="B361:B364"/>
    <mergeCell ref="C361:C364"/>
    <mergeCell ref="D361:D364"/>
    <mergeCell ref="E361:E364"/>
    <mergeCell ref="F361:F364"/>
    <mergeCell ref="G361:G364"/>
    <mergeCell ref="H361:H364"/>
    <mergeCell ref="I361:I364"/>
    <mergeCell ref="O361:O364"/>
    <mergeCell ref="P361:P364"/>
    <mergeCell ref="Q361:Q364"/>
    <mergeCell ref="A357:A360"/>
    <mergeCell ref="B357:B360"/>
    <mergeCell ref="C357:C360"/>
    <mergeCell ref="D357:D360"/>
    <mergeCell ref="E357:E360"/>
    <mergeCell ref="F357:F360"/>
    <mergeCell ref="G357:G360"/>
    <mergeCell ref="H357:H360"/>
    <mergeCell ref="I357:I360"/>
    <mergeCell ref="O365:O368"/>
    <mergeCell ref="P365:P368"/>
    <mergeCell ref="Q365:Q368"/>
    <mergeCell ref="A369:A372"/>
    <mergeCell ref="B369:B372"/>
    <mergeCell ref="C369:C372"/>
    <mergeCell ref="D369:D372"/>
    <mergeCell ref="E369:E372"/>
    <mergeCell ref="F369:F372"/>
    <mergeCell ref="G369:G372"/>
    <mergeCell ref="H369:H372"/>
    <mergeCell ref="I369:I372"/>
    <mergeCell ref="O369:O372"/>
    <mergeCell ref="P369:P372"/>
    <mergeCell ref="Q369:Q372"/>
    <mergeCell ref="A365:A368"/>
    <mergeCell ref="B365:B368"/>
    <mergeCell ref="C365:C368"/>
    <mergeCell ref="D365:D368"/>
    <mergeCell ref="E365:E368"/>
    <mergeCell ref="F365:F368"/>
    <mergeCell ref="G365:G368"/>
    <mergeCell ref="H365:H368"/>
    <mergeCell ref="I365:I368"/>
    <mergeCell ref="C433:C436"/>
    <mergeCell ref="D433:D436"/>
    <mergeCell ref="E433:E436"/>
    <mergeCell ref="F433:F436"/>
    <mergeCell ref="G433:G436"/>
    <mergeCell ref="H433:H436"/>
    <mergeCell ref="I433:I436"/>
    <mergeCell ref="O433:O436"/>
    <mergeCell ref="P433:P436"/>
    <mergeCell ref="Q433:Q436"/>
    <mergeCell ref="A429:A432"/>
    <mergeCell ref="B429:B432"/>
    <mergeCell ref="C429:C432"/>
    <mergeCell ref="D429:D432"/>
    <mergeCell ref="E429:E432"/>
    <mergeCell ref="F429:F432"/>
    <mergeCell ref="G429:G432"/>
    <mergeCell ref="H429:H432"/>
    <mergeCell ref="I429:I432"/>
    <mergeCell ref="A373:A376"/>
    <mergeCell ref="B373:B376"/>
    <mergeCell ref="C373:C376"/>
    <mergeCell ref="D373:D376"/>
    <mergeCell ref="E373:E376"/>
    <mergeCell ref="F373:F376"/>
    <mergeCell ref="G373:G376"/>
    <mergeCell ref="H373:H376"/>
    <mergeCell ref="I373:I376"/>
    <mergeCell ref="O373:O376"/>
    <mergeCell ref="P373:P376"/>
    <mergeCell ref="Q373:Q376"/>
    <mergeCell ref="A377:A380"/>
    <mergeCell ref="B377:B380"/>
    <mergeCell ref="C377:C380"/>
    <mergeCell ref="D377:D380"/>
    <mergeCell ref="E377:E380"/>
    <mergeCell ref="F377:F380"/>
    <mergeCell ref="G377:G380"/>
    <mergeCell ref="H377:H380"/>
    <mergeCell ref="I377:I380"/>
    <mergeCell ref="O377:O380"/>
    <mergeCell ref="P377:P380"/>
    <mergeCell ref="Q377:Q380"/>
    <mergeCell ref="A381:A384"/>
    <mergeCell ref="B381:B384"/>
    <mergeCell ref="C381:C384"/>
    <mergeCell ref="D381:D384"/>
    <mergeCell ref="E381:E384"/>
    <mergeCell ref="F381:F384"/>
    <mergeCell ref="G381:G384"/>
    <mergeCell ref="H381:H384"/>
    <mergeCell ref="I381:I384"/>
    <mergeCell ref="O381:O384"/>
    <mergeCell ref="P381:P384"/>
    <mergeCell ref="Q381:Q384"/>
    <mergeCell ref="O437:O440"/>
    <mergeCell ref="P437:P440"/>
    <mergeCell ref="Q437:Q440"/>
    <mergeCell ref="A437:A440"/>
    <mergeCell ref="B437:B440"/>
    <mergeCell ref="C437:C440"/>
    <mergeCell ref="D437:D440"/>
    <mergeCell ref="E437:E440"/>
    <mergeCell ref="F437:F440"/>
    <mergeCell ref="G437:G440"/>
    <mergeCell ref="H437:H440"/>
    <mergeCell ref="I437:I440"/>
    <mergeCell ref="O429:O432"/>
    <mergeCell ref="P429:P432"/>
    <mergeCell ref="Q429:Q432"/>
    <mergeCell ref="A433:A436"/>
    <mergeCell ref="B433:B436"/>
    <mergeCell ref="O385:O388"/>
    <mergeCell ref="P385:P388"/>
    <mergeCell ref="Q385:Q388"/>
    <mergeCell ref="A389:A392"/>
    <mergeCell ref="B389:B392"/>
    <mergeCell ref="C389:C392"/>
    <mergeCell ref="D389:D392"/>
    <mergeCell ref="E389:E392"/>
    <mergeCell ref="F389:F392"/>
    <mergeCell ref="G389:G392"/>
    <mergeCell ref="H389:H392"/>
    <mergeCell ref="I389:I392"/>
    <mergeCell ref="O389:O392"/>
    <mergeCell ref="P389:P392"/>
    <mergeCell ref="Q389:Q392"/>
    <mergeCell ref="A385:A388"/>
    <mergeCell ref="B385:B388"/>
    <mergeCell ref="C385:C388"/>
    <mergeCell ref="D385:D388"/>
    <mergeCell ref="E385:E388"/>
    <mergeCell ref="F385:F388"/>
    <mergeCell ref="G385:G388"/>
    <mergeCell ref="H385:H388"/>
    <mergeCell ref="I385:I388"/>
    <mergeCell ref="O393:O396"/>
    <mergeCell ref="P393:P396"/>
    <mergeCell ref="Q393:Q396"/>
    <mergeCell ref="A397:A400"/>
    <mergeCell ref="B397:B400"/>
    <mergeCell ref="C397:C400"/>
    <mergeCell ref="D397:D400"/>
    <mergeCell ref="E397:E400"/>
    <mergeCell ref="F397:F400"/>
    <mergeCell ref="G397:G400"/>
    <mergeCell ref="H397:H400"/>
    <mergeCell ref="I397:I400"/>
    <mergeCell ref="O397:O400"/>
    <mergeCell ref="P397:P400"/>
    <mergeCell ref="Q397:Q400"/>
    <mergeCell ref="A393:A396"/>
    <mergeCell ref="B393:B396"/>
    <mergeCell ref="C393:C396"/>
    <mergeCell ref="D393:D396"/>
    <mergeCell ref="E393:E396"/>
    <mergeCell ref="F393:F396"/>
    <mergeCell ref="G393:G396"/>
    <mergeCell ref="H393:H396"/>
    <mergeCell ref="I393:I396"/>
    <mergeCell ref="O401:O404"/>
    <mergeCell ref="P401:P404"/>
    <mergeCell ref="Q401:Q404"/>
    <mergeCell ref="A405:A408"/>
    <mergeCell ref="B405:B408"/>
    <mergeCell ref="C405:C408"/>
    <mergeCell ref="D405:D408"/>
    <mergeCell ref="E405:E408"/>
    <mergeCell ref="F405:F408"/>
    <mergeCell ref="G405:G408"/>
    <mergeCell ref="H405:H408"/>
    <mergeCell ref="I405:I408"/>
    <mergeCell ref="O405:O408"/>
    <mergeCell ref="P405:P408"/>
    <mergeCell ref="Q405:Q408"/>
    <mergeCell ref="A401:A404"/>
    <mergeCell ref="B401:B404"/>
    <mergeCell ref="C401:C404"/>
    <mergeCell ref="D401:D404"/>
    <mergeCell ref="E401:E404"/>
    <mergeCell ref="F401:F404"/>
    <mergeCell ref="G401:G404"/>
    <mergeCell ref="H401:H404"/>
    <mergeCell ref="I401:I404"/>
    <mergeCell ref="O409:O412"/>
    <mergeCell ref="P409:P412"/>
    <mergeCell ref="Q409:Q412"/>
    <mergeCell ref="A413:A416"/>
    <mergeCell ref="B413:B416"/>
    <mergeCell ref="C413:C416"/>
    <mergeCell ref="D413:D416"/>
    <mergeCell ref="E413:E416"/>
    <mergeCell ref="F413:F416"/>
    <mergeCell ref="G413:G416"/>
    <mergeCell ref="H413:H416"/>
    <mergeCell ref="I413:I416"/>
    <mergeCell ref="O413:O416"/>
    <mergeCell ref="P413:P416"/>
    <mergeCell ref="Q413:Q416"/>
    <mergeCell ref="A409:A412"/>
    <mergeCell ref="B409:B412"/>
    <mergeCell ref="C409:C412"/>
    <mergeCell ref="D409:D412"/>
    <mergeCell ref="E409:E412"/>
    <mergeCell ref="F409:F412"/>
    <mergeCell ref="G409:G412"/>
    <mergeCell ref="H409:H412"/>
    <mergeCell ref="I409:I412"/>
    <mergeCell ref="D425:D428"/>
    <mergeCell ref="E425:E428"/>
    <mergeCell ref="F425:F428"/>
    <mergeCell ref="G425:G428"/>
    <mergeCell ref="H425:H428"/>
    <mergeCell ref="I425:I428"/>
    <mergeCell ref="O417:O420"/>
    <mergeCell ref="P417:P420"/>
    <mergeCell ref="Q417:Q420"/>
    <mergeCell ref="A421:A424"/>
    <mergeCell ref="B421:B424"/>
    <mergeCell ref="C421:C424"/>
    <mergeCell ref="D421:D424"/>
    <mergeCell ref="E421:E424"/>
    <mergeCell ref="F421:F424"/>
    <mergeCell ref="G421:G424"/>
    <mergeCell ref="H421:H424"/>
    <mergeCell ref="I421:I424"/>
    <mergeCell ref="O421:O424"/>
    <mergeCell ref="P421:P424"/>
    <mergeCell ref="Q421:Q424"/>
    <mergeCell ref="A417:A420"/>
    <mergeCell ref="B417:B420"/>
    <mergeCell ref="C417:C420"/>
    <mergeCell ref="D417:D420"/>
    <mergeCell ref="E417:E420"/>
    <mergeCell ref="F417:F420"/>
    <mergeCell ref="G417:G420"/>
    <mergeCell ref="H417:H420"/>
    <mergeCell ref="I417:I420"/>
    <mergeCell ref="P457:P460"/>
    <mergeCell ref="Q457:Q460"/>
    <mergeCell ref="A461:A464"/>
    <mergeCell ref="B461:B464"/>
    <mergeCell ref="C461:C464"/>
    <mergeCell ref="D461:D464"/>
    <mergeCell ref="E461:E464"/>
    <mergeCell ref="F461:F464"/>
    <mergeCell ref="G461:G464"/>
    <mergeCell ref="H461:H464"/>
    <mergeCell ref="I461:I464"/>
    <mergeCell ref="O461:O464"/>
    <mergeCell ref="P461:P464"/>
    <mergeCell ref="Q461:Q464"/>
    <mergeCell ref="O425:O428"/>
    <mergeCell ref="P425:P428"/>
    <mergeCell ref="Q425:Q428"/>
    <mergeCell ref="A453:A456"/>
    <mergeCell ref="B453:B456"/>
    <mergeCell ref="C453:C456"/>
    <mergeCell ref="D453:D456"/>
    <mergeCell ref="E453:E456"/>
    <mergeCell ref="F453:F456"/>
    <mergeCell ref="G453:G456"/>
    <mergeCell ref="H453:H456"/>
    <mergeCell ref="I453:I456"/>
    <mergeCell ref="O453:O456"/>
    <mergeCell ref="P453:P456"/>
    <mergeCell ref="Q453:Q456"/>
    <mergeCell ref="A425:A428"/>
    <mergeCell ref="B425:B428"/>
    <mergeCell ref="C425:C428"/>
    <mergeCell ref="O525:O528"/>
    <mergeCell ref="P525:P528"/>
    <mergeCell ref="Q525:Q528"/>
    <mergeCell ref="A545:A548"/>
    <mergeCell ref="B545:B548"/>
    <mergeCell ref="C545:C548"/>
    <mergeCell ref="D545:D548"/>
    <mergeCell ref="E545:E548"/>
    <mergeCell ref="F545:F548"/>
    <mergeCell ref="G545:G548"/>
    <mergeCell ref="H545:H548"/>
    <mergeCell ref="I545:I548"/>
    <mergeCell ref="O545:O548"/>
    <mergeCell ref="P545:P548"/>
    <mergeCell ref="Q545:Q548"/>
    <mergeCell ref="A525:A528"/>
    <mergeCell ref="B525:B528"/>
    <mergeCell ref="C525:C528"/>
    <mergeCell ref="D525:D528"/>
    <mergeCell ref="E525:E528"/>
    <mergeCell ref="F525:F528"/>
    <mergeCell ref="G525:G528"/>
    <mergeCell ref="H525:H528"/>
    <mergeCell ref="I525:I528"/>
    <mergeCell ref="A529:A532"/>
    <mergeCell ref="B529:B532"/>
    <mergeCell ref="C529:C532"/>
    <mergeCell ref="D529:D532"/>
    <mergeCell ref="E529:E532"/>
    <mergeCell ref="F529:F532"/>
    <mergeCell ref="G529:G532"/>
    <mergeCell ref="H529:H532"/>
    <mergeCell ref="A465:A468"/>
    <mergeCell ref="B465:B468"/>
    <mergeCell ref="C465:C468"/>
    <mergeCell ref="D465:D468"/>
    <mergeCell ref="E465:E468"/>
    <mergeCell ref="F465:F468"/>
    <mergeCell ref="G465:G468"/>
    <mergeCell ref="H465:H468"/>
    <mergeCell ref="I465:I468"/>
    <mergeCell ref="O465:O468"/>
    <mergeCell ref="P465:P468"/>
    <mergeCell ref="Q465:Q468"/>
    <mergeCell ref="A517:A520"/>
    <mergeCell ref="B517:B520"/>
    <mergeCell ref="C517:C520"/>
    <mergeCell ref="D517:D520"/>
    <mergeCell ref="E517:E520"/>
    <mergeCell ref="F517:F520"/>
    <mergeCell ref="G517:G520"/>
    <mergeCell ref="H517:H520"/>
    <mergeCell ref="I517:I520"/>
    <mergeCell ref="O517:O520"/>
    <mergeCell ref="P517:P520"/>
    <mergeCell ref="Q517:Q520"/>
    <mergeCell ref="I473:I476"/>
    <mergeCell ref="O473:O476"/>
    <mergeCell ref="P473:P476"/>
    <mergeCell ref="Q473:Q476"/>
    <mergeCell ref="A477:A480"/>
    <mergeCell ref="B477:B480"/>
    <mergeCell ref="C477:C480"/>
    <mergeCell ref="D477:D480"/>
    <mergeCell ref="A521:A524"/>
    <mergeCell ref="B521:B524"/>
    <mergeCell ref="C521:C524"/>
    <mergeCell ref="D521:D524"/>
    <mergeCell ref="E521:E524"/>
    <mergeCell ref="F521:F524"/>
    <mergeCell ref="G521:G524"/>
    <mergeCell ref="H521:H524"/>
    <mergeCell ref="I521:I524"/>
    <mergeCell ref="O521:O524"/>
    <mergeCell ref="P521:P524"/>
    <mergeCell ref="Q521:Q524"/>
    <mergeCell ref="A469:A472"/>
    <mergeCell ref="B469:B472"/>
    <mergeCell ref="C469:C472"/>
    <mergeCell ref="D469:D472"/>
    <mergeCell ref="E469:E472"/>
    <mergeCell ref="F469:F472"/>
    <mergeCell ref="G469:G472"/>
    <mergeCell ref="H469:H472"/>
    <mergeCell ref="I469:I472"/>
    <mergeCell ref="O469:O472"/>
    <mergeCell ref="P469:P472"/>
    <mergeCell ref="Q469:Q472"/>
    <mergeCell ref="A473:A476"/>
    <mergeCell ref="B473:B476"/>
    <mergeCell ref="C473:C476"/>
    <mergeCell ref="D473:D476"/>
    <mergeCell ref="E473:E476"/>
    <mergeCell ref="F473:F476"/>
    <mergeCell ref="G473:G476"/>
    <mergeCell ref="H473:H476"/>
    <mergeCell ref="E477:E480"/>
    <mergeCell ref="F477:F480"/>
    <mergeCell ref="G477:G480"/>
    <mergeCell ref="H477:H480"/>
    <mergeCell ref="I477:I480"/>
    <mergeCell ref="O477:O480"/>
    <mergeCell ref="P477:P480"/>
    <mergeCell ref="Q477:Q480"/>
    <mergeCell ref="A481:A484"/>
    <mergeCell ref="B481:B484"/>
    <mergeCell ref="C481:C484"/>
    <mergeCell ref="D481:D484"/>
    <mergeCell ref="E481:E484"/>
    <mergeCell ref="F481:F484"/>
    <mergeCell ref="G481:G484"/>
    <mergeCell ref="H481:H484"/>
    <mergeCell ref="I481:I484"/>
    <mergeCell ref="O481:O484"/>
    <mergeCell ref="P481:P484"/>
    <mergeCell ref="Q481:Q484"/>
    <mergeCell ref="A485:A488"/>
    <mergeCell ref="B485:B488"/>
    <mergeCell ref="C485:C488"/>
    <mergeCell ref="D485:D488"/>
    <mergeCell ref="E485:E488"/>
    <mergeCell ref="F485:F488"/>
    <mergeCell ref="G485:G488"/>
    <mergeCell ref="H485:H488"/>
    <mergeCell ref="I485:I488"/>
    <mergeCell ref="O485:O488"/>
    <mergeCell ref="P485:P488"/>
    <mergeCell ref="Q485:Q488"/>
    <mergeCell ref="A489:A492"/>
    <mergeCell ref="B489:B492"/>
    <mergeCell ref="C489:C492"/>
    <mergeCell ref="D489:D492"/>
    <mergeCell ref="E489:E492"/>
    <mergeCell ref="F489:F492"/>
    <mergeCell ref="G489:G492"/>
    <mergeCell ref="H489:H492"/>
    <mergeCell ref="I489:I492"/>
    <mergeCell ref="O489:O492"/>
    <mergeCell ref="P489:P492"/>
    <mergeCell ref="Q489:Q492"/>
    <mergeCell ref="A493:A496"/>
    <mergeCell ref="B493:B496"/>
    <mergeCell ref="C493:C496"/>
    <mergeCell ref="D493:D496"/>
    <mergeCell ref="E493:E496"/>
    <mergeCell ref="F493:F496"/>
    <mergeCell ref="G493:G496"/>
    <mergeCell ref="H493:H496"/>
    <mergeCell ref="I493:I496"/>
    <mergeCell ref="O493:O496"/>
    <mergeCell ref="P493:P496"/>
    <mergeCell ref="Q493:Q496"/>
    <mergeCell ref="A497:A500"/>
    <mergeCell ref="B497:B500"/>
    <mergeCell ref="C497:C500"/>
    <mergeCell ref="D497:D500"/>
    <mergeCell ref="E497:E500"/>
    <mergeCell ref="F497:F500"/>
    <mergeCell ref="G497:G500"/>
    <mergeCell ref="H497:H500"/>
    <mergeCell ref="I497:I500"/>
    <mergeCell ref="O497:O500"/>
    <mergeCell ref="P497:P500"/>
    <mergeCell ref="Q497:Q500"/>
    <mergeCell ref="A501:A504"/>
    <mergeCell ref="B501:B504"/>
    <mergeCell ref="C501:C504"/>
    <mergeCell ref="D501:D504"/>
    <mergeCell ref="E501:E504"/>
    <mergeCell ref="F501:F504"/>
    <mergeCell ref="G501:G504"/>
    <mergeCell ref="H501:H504"/>
    <mergeCell ref="I501:I504"/>
    <mergeCell ref="O501:O504"/>
    <mergeCell ref="P501:P504"/>
    <mergeCell ref="Q501:Q504"/>
    <mergeCell ref="A505:A508"/>
    <mergeCell ref="B505:B508"/>
    <mergeCell ref="C505:C508"/>
    <mergeCell ref="D505:D508"/>
    <mergeCell ref="E505:E508"/>
    <mergeCell ref="F505:F508"/>
    <mergeCell ref="G505:G508"/>
    <mergeCell ref="H505:H508"/>
    <mergeCell ref="I505:I508"/>
    <mergeCell ref="O505:O508"/>
    <mergeCell ref="P505:P508"/>
    <mergeCell ref="Q505:Q508"/>
    <mergeCell ref="E537:E540"/>
    <mergeCell ref="F537:F540"/>
    <mergeCell ref="G537:G540"/>
    <mergeCell ref="H537:H540"/>
    <mergeCell ref="I537:I540"/>
    <mergeCell ref="O537:O540"/>
    <mergeCell ref="P537:P540"/>
    <mergeCell ref="Q537:Q540"/>
    <mergeCell ref="A509:A512"/>
    <mergeCell ref="B509:B512"/>
    <mergeCell ref="C509:C512"/>
    <mergeCell ref="D509:D512"/>
    <mergeCell ref="E509:E512"/>
    <mergeCell ref="F509:F512"/>
    <mergeCell ref="G509:G512"/>
    <mergeCell ref="H509:H512"/>
    <mergeCell ref="I509:I512"/>
    <mergeCell ref="O509:O512"/>
    <mergeCell ref="P509:P512"/>
    <mergeCell ref="Q509:Q512"/>
    <mergeCell ref="A513:A516"/>
    <mergeCell ref="B513:B516"/>
    <mergeCell ref="C513:C516"/>
    <mergeCell ref="D513:D516"/>
    <mergeCell ref="E513:E516"/>
    <mergeCell ref="F513:F516"/>
    <mergeCell ref="G513:G516"/>
    <mergeCell ref="H513:H516"/>
    <mergeCell ref="I513:I516"/>
    <mergeCell ref="O513:O516"/>
    <mergeCell ref="P513:P516"/>
    <mergeCell ref="Q513:Q516"/>
    <mergeCell ref="A541:A544"/>
    <mergeCell ref="B541:B544"/>
    <mergeCell ref="C541:C544"/>
    <mergeCell ref="D541:D544"/>
    <mergeCell ref="E541:E544"/>
    <mergeCell ref="F541:F544"/>
    <mergeCell ref="G541:G544"/>
    <mergeCell ref="H541:H544"/>
    <mergeCell ref="I541:I544"/>
    <mergeCell ref="O541:O544"/>
    <mergeCell ref="P541:P544"/>
    <mergeCell ref="Q541:Q544"/>
    <mergeCell ref="I529:I532"/>
    <mergeCell ref="O529:O532"/>
    <mergeCell ref="P529:P532"/>
    <mergeCell ref="Q529:Q532"/>
    <mergeCell ref="A533:A536"/>
    <mergeCell ref="B533:B536"/>
    <mergeCell ref="C533:C536"/>
    <mergeCell ref="D533:D536"/>
    <mergeCell ref="E533:E536"/>
    <mergeCell ref="F533:F536"/>
    <mergeCell ref="G533:G536"/>
    <mergeCell ref="H533:H536"/>
    <mergeCell ref="I533:I536"/>
    <mergeCell ref="O533:O536"/>
    <mergeCell ref="P533:P536"/>
    <mergeCell ref="Q533:Q536"/>
    <mergeCell ref="A537:A540"/>
    <mergeCell ref="B537:B540"/>
    <mergeCell ref="C537:C540"/>
    <mergeCell ref="D537:D540"/>
  </mergeCells>
  <pageMargins left="0.23622047244094491" right="3.937007874015748E-2" top="0.35433070866141736" bottom="0.35433070866141736" header="0.31496062992125984" footer="0.31496062992125984"/>
  <pageSetup paperSize="9" scale="99" orientation="landscape" r:id="rId1"/>
  <rowBreaks count="2" manualBreakCount="2">
    <brk id="572" max="16" man="1"/>
    <brk id="587" max="1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3"/>
  <sheetViews>
    <sheetView tabSelected="1" topLeftCell="A547" workbookViewId="0">
      <selection activeCell="F555" sqref="F555:F556"/>
    </sheetView>
  </sheetViews>
  <sheetFormatPr defaultRowHeight="15" x14ac:dyDescent="0.25"/>
  <cols>
    <col min="1" max="1" width="9.140625" style="234"/>
    <col min="2" max="2" width="33.5703125" customWidth="1"/>
    <col min="5" max="5" width="9.140625" style="236"/>
    <col min="6" max="6" width="9.140625" style="234"/>
  </cols>
  <sheetData>
    <row r="1" spans="1:17" ht="15" customHeight="1" x14ac:dyDescent="0.25">
      <c r="A1" s="351" t="s">
        <v>307</v>
      </c>
      <c r="B1" s="351"/>
      <c r="C1" s="351"/>
      <c r="D1" s="351"/>
      <c r="E1" s="351"/>
      <c r="F1" s="351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</row>
    <row r="2" spans="1:17" ht="30.75" customHeight="1" x14ac:dyDescent="0.25">
      <c r="A2" s="351" t="s">
        <v>306</v>
      </c>
      <c r="B2" s="351"/>
      <c r="C2" s="351"/>
      <c r="D2" s="351"/>
      <c r="E2" s="351"/>
      <c r="F2" s="351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</row>
    <row r="3" spans="1:17" x14ac:dyDescent="0.25">
      <c r="A3" s="231"/>
      <c r="B3" s="380" t="s">
        <v>312</v>
      </c>
      <c r="C3" s="380"/>
      <c r="D3" s="380"/>
      <c r="E3" s="201"/>
      <c r="F3" s="235"/>
    </row>
    <row r="4" spans="1:17" x14ac:dyDescent="0.25">
      <c r="A4" s="201"/>
      <c r="B4" s="202"/>
      <c r="C4" s="201"/>
      <c r="D4" s="203"/>
      <c r="E4" s="201"/>
      <c r="F4" s="235"/>
    </row>
    <row r="5" spans="1:17" x14ac:dyDescent="0.25">
      <c r="A5" s="381" t="s">
        <v>0</v>
      </c>
      <c r="B5" s="382" t="s">
        <v>53</v>
      </c>
      <c r="C5" s="382" t="s">
        <v>313</v>
      </c>
      <c r="D5" s="383" t="s">
        <v>314</v>
      </c>
      <c r="E5" s="384" t="s">
        <v>315</v>
      </c>
      <c r="F5" s="385" t="s">
        <v>11</v>
      </c>
    </row>
    <row r="6" spans="1:17" x14ac:dyDescent="0.25">
      <c r="A6" s="381"/>
      <c r="B6" s="382"/>
      <c r="C6" s="382"/>
      <c r="D6" s="383"/>
      <c r="E6" s="384"/>
      <c r="F6" s="385"/>
    </row>
    <row r="7" spans="1:17" x14ac:dyDescent="0.25">
      <c r="A7" s="206">
        <v>1</v>
      </c>
      <c r="B7" s="205">
        <v>2</v>
      </c>
      <c r="C7" s="39">
        <v>3</v>
      </c>
      <c r="D7" s="206">
        <v>4</v>
      </c>
      <c r="E7" s="204">
        <v>5</v>
      </c>
      <c r="F7" s="206">
        <v>6</v>
      </c>
    </row>
    <row r="8" spans="1:17" x14ac:dyDescent="0.25">
      <c r="A8" s="276"/>
      <c r="B8" s="301" t="s">
        <v>234</v>
      </c>
      <c r="C8" s="301"/>
      <c r="D8" s="296"/>
      <c r="E8" s="276"/>
      <c r="F8" s="276"/>
    </row>
    <row r="9" spans="1:17" x14ac:dyDescent="0.25">
      <c r="A9" s="276"/>
      <c r="B9" s="301"/>
      <c r="C9" s="301"/>
      <c r="D9" s="296"/>
      <c r="E9" s="276"/>
      <c r="F9" s="276"/>
    </row>
    <row r="10" spans="1:17" x14ac:dyDescent="0.25">
      <c r="A10" s="276"/>
      <c r="B10" s="301"/>
      <c r="C10" s="301"/>
      <c r="D10" s="296"/>
      <c r="E10" s="276"/>
      <c r="F10" s="276"/>
    </row>
    <row r="11" spans="1:17" x14ac:dyDescent="0.25">
      <c r="A11" s="276"/>
      <c r="B11" s="301"/>
      <c r="C11" s="301"/>
      <c r="D11" s="296"/>
      <c r="E11" s="276"/>
      <c r="F11" s="276"/>
    </row>
    <row r="12" spans="1:17" x14ac:dyDescent="0.25">
      <c r="A12" s="386" t="s">
        <v>323</v>
      </c>
      <c r="B12" s="280" t="s">
        <v>138</v>
      </c>
      <c r="C12" s="296" t="s">
        <v>103</v>
      </c>
      <c r="D12" s="336">
        <v>4.5</v>
      </c>
      <c r="E12" s="389">
        <v>0.55208399999999991</v>
      </c>
      <c r="F12" s="389">
        <v>2.4843779999999995</v>
      </c>
    </row>
    <row r="13" spans="1:17" x14ac:dyDescent="0.25">
      <c r="A13" s="387"/>
      <c r="B13" s="280"/>
      <c r="C13" s="296"/>
      <c r="D13" s="337"/>
      <c r="E13" s="390"/>
      <c r="F13" s="390"/>
    </row>
    <row r="14" spans="1:17" x14ac:dyDescent="0.25">
      <c r="A14" s="387"/>
      <c r="B14" s="280"/>
      <c r="C14" s="296"/>
      <c r="D14" s="337"/>
      <c r="E14" s="390"/>
      <c r="F14" s="390"/>
    </row>
    <row r="15" spans="1:17" x14ac:dyDescent="0.25">
      <c r="A15" s="388"/>
      <c r="B15" s="280"/>
      <c r="C15" s="296"/>
      <c r="D15" s="338"/>
      <c r="E15" s="391"/>
      <c r="F15" s="391"/>
    </row>
    <row r="16" spans="1:17" x14ac:dyDescent="0.25">
      <c r="A16" s="386" t="s">
        <v>324</v>
      </c>
      <c r="B16" s="280" t="s">
        <v>139</v>
      </c>
      <c r="C16" s="296" t="s">
        <v>103</v>
      </c>
      <c r="D16" s="297">
        <v>66.3</v>
      </c>
      <c r="E16" s="389">
        <v>0.39444879999999999</v>
      </c>
      <c r="F16" s="389">
        <v>26.151955439999998</v>
      </c>
    </row>
    <row r="17" spans="1:6" x14ac:dyDescent="0.25">
      <c r="A17" s="387"/>
      <c r="B17" s="280"/>
      <c r="C17" s="296"/>
      <c r="D17" s="298"/>
      <c r="E17" s="390"/>
      <c r="F17" s="390"/>
    </row>
    <row r="18" spans="1:6" x14ac:dyDescent="0.25">
      <c r="A18" s="387"/>
      <c r="B18" s="280"/>
      <c r="C18" s="296"/>
      <c r="D18" s="298"/>
      <c r="E18" s="390"/>
      <c r="F18" s="390"/>
    </row>
    <row r="19" spans="1:6" x14ac:dyDescent="0.25">
      <c r="A19" s="388"/>
      <c r="B19" s="280"/>
      <c r="C19" s="296"/>
      <c r="D19" s="299"/>
      <c r="E19" s="391"/>
      <c r="F19" s="391"/>
    </row>
    <row r="20" spans="1:6" x14ac:dyDescent="0.25">
      <c r="A20" s="386" t="s">
        <v>325</v>
      </c>
      <c r="B20" s="280" t="s">
        <v>140</v>
      </c>
      <c r="C20" s="296" t="s">
        <v>104</v>
      </c>
      <c r="D20" s="297">
        <v>0.9</v>
      </c>
      <c r="E20" s="389">
        <v>17.290668400000001</v>
      </c>
      <c r="F20" s="389">
        <v>15.561601560000001</v>
      </c>
    </row>
    <row r="21" spans="1:6" x14ac:dyDescent="0.25">
      <c r="A21" s="387"/>
      <c r="B21" s="280"/>
      <c r="C21" s="296"/>
      <c r="D21" s="298"/>
      <c r="E21" s="390"/>
      <c r="F21" s="390"/>
    </row>
    <row r="22" spans="1:6" x14ac:dyDescent="0.25">
      <c r="A22" s="387"/>
      <c r="B22" s="280"/>
      <c r="C22" s="296"/>
      <c r="D22" s="298"/>
      <c r="E22" s="390"/>
      <c r="F22" s="390"/>
    </row>
    <row r="23" spans="1:6" x14ac:dyDescent="0.25">
      <c r="A23" s="388"/>
      <c r="B23" s="280"/>
      <c r="C23" s="296"/>
      <c r="D23" s="299"/>
      <c r="E23" s="391"/>
      <c r="F23" s="391"/>
    </row>
    <row r="24" spans="1:6" x14ac:dyDescent="0.25">
      <c r="A24" s="386" t="s">
        <v>326</v>
      </c>
      <c r="B24" s="280" t="s">
        <v>197</v>
      </c>
      <c r="C24" s="296" t="s">
        <v>102</v>
      </c>
      <c r="D24" s="336">
        <v>12</v>
      </c>
      <c r="E24" s="389">
        <v>0.56287683999999993</v>
      </c>
      <c r="F24" s="389">
        <v>6.7545220799999992</v>
      </c>
    </row>
    <row r="25" spans="1:6" x14ac:dyDescent="0.25">
      <c r="A25" s="387"/>
      <c r="B25" s="280"/>
      <c r="C25" s="296"/>
      <c r="D25" s="337"/>
      <c r="E25" s="390"/>
      <c r="F25" s="390"/>
    </row>
    <row r="26" spans="1:6" x14ac:dyDescent="0.25">
      <c r="A26" s="387"/>
      <c r="B26" s="280"/>
      <c r="C26" s="296"/>
      <c r="D26" s="337"/>
      <c r="E26" s="390"/>
      <c r="F26" s="390"/>
    </row>
    <row r="27" spans="1:6" x14ac:dyDescent="0.25">
      <c r="A27" s="388"/>
      <c r="B27" s="280"/>
      <c r="C27" s="296"/>
      <c r="D27" s="338"/>
      <c r="E27" s="391"/>
      <c r="F27" s="391"/>
    </row>
    <row r="28" spans="1:6" x14ac:dyDescent="0.25">
      <c r="A28" s="386" t="s">
        <v>327</v>
      </c>
      <c r="B28" s="280" t="s">
        <v>202</v>
      </c>
      <c r="C28" s="296" t="s">
        <v>102</v>
      </c>
      <c r="D28" s="336">
        <v>12</v>
      </c>
      <c r="E28" s="389">
        <v>0.45483079999999998</v>
      </c>
      <c r="F28" s="389">
        <v>5.4579696000000002</v>
      </c>
    </row>
    <row r="29" spans="1:6" x14ac:dyDescent="0.25">
      <c r="A29" s="387"/>
      <c r="B29" s="280"/>
      <c r="C29" s="296"/>
      <c r="D29" s="337"/>
      <c r="E29" s="390"/>
      <c r="F29" s="390"/>
    </row>
    <row r="30" spans="1:6" x14ac:dyDescent="0.25">
      <c r="A30" s="387"/>
      <c r="B30" s="280"/>
      <c r="C30" s="296"/>
      <c r="D30" s="337"/>
      <c r="E30" s="390"/>
      <c r="F30" s="390"/>
    </row>
    <row r="31" spans="1:6" x14ac:dyDescent="0.25">
      <c r="A31" s="388"/>
      <c r="B31" s="280"/>
      <c r="C31" s="296"/>
      <c r="D31" s="338"/>
      <c r="E31" s="391"/>
      <c r="F31" s="391"/>
    </row>
    <row r="32" spans="1:6" x14ac:dyDescent="0.25">
      <c r="A32" s="386" t="s">
        <v>328</v>
      </c>
      <c r="B32" s="280" t="s">
        <v>204</v>
      </c>
      <c r="C32" s="296" t="s">
        <v>50</v>
      </c>
      <c r="D32" s="336">
        <v>15</v>
      </c>
      <c r="E32" s="389">
        <v>0.31153780000000009</v>
      </c>
      <c r="F32" s="389">
        <v>4.6730670000000014</v>
      </c>
    </row>
    <row r="33" spans="1:6" x14ac:dyDescent="0.25">
      <c r="A33" s="387"/>
      <c r="B33" s="280"/>
      <c r="C33" s="296"/>
      <c r="D33" s="337"/>
      <c r="E33" s="390"/>
      <c r="F33" s="390"/>
    </row>
    <row r="34" spans="1:6" x14ac:dyDescent="0.25">
      <c r="A34" s="387"/>
      <c r="B34" s="280"/>
      <c r="C34" s="296"/>
      <c r="D34" s="337"/>
      <c r="E34" s="390"/>
      <c r="F34" s="390"/>
    </row>
    <row r="35" spans="1:6" x14ac:dyDescent="0.25">
      <c r="A35" s="388"/>
      <c r="B35" s="280"/>
      <c r="C35" s="296"/>
      <c r="D35" s="338"/>
      <c r="E35" s="391"/>
      <c r="F35" s="391"/>
    </row>
    <row r="36" spans="1:6" x14ac:dyDescent="0.25">
      <c r="A36" s="386" t="s">
        <v>329</v>
      </c>
      <c r="B36" s="280" t="s">
        <v>206</v>
      </c>
      <c r="C36" s="296" t="s">
        <v>102</v>
      </c>
      <c r="D36" s="336">
        <v>3</v>
      </c>
      <c r="E36" s="297">
        <v>0.50950872000000003</v>
      </c>
      <c r="F36" s="297">
        <v>1.5285261600000002</v>
      </c>
    </row>
    <row r="37" spans="1:6" x14ac:dyDescent="0.25">
      <c r="A37" s="387"/>
      <c r="B37" s="280"/>
      <c r="C37" s="296"/>
      <c r="D37" s="337"/>
      <c r="E37" s="298"/>
      <c r="F37" s="298"/>
    </row>
    <row r="38" spans="1:6" x14ac:dyDescent="0.25">
      <c r="A38" s="387"/>
      <c r="B38" s="280"/>
      <c r="C38" s="296"/>
      <c r="D38" s="337"/>
      <c r="E38" s="298"/>
      <c r="F38" s="298"/>
    </row>
    <row r="39" spans="1:6" x14ac:dyDescent="0.25">
      <c r="A39" s="388"/>
      <c r="B39" s="280"/>
      <c r="C39" s="296"/>
      <c r="D39" s="338"/>
      <c r="E39" s="299"/>
      <c r="F39" s="299"/>
    </row>
    <row r="40" spans="1:6" x14ac:dyDescent="0.25">
      <c r="A40" s="386" t="s">
        <v>330</v>
      </c>
      <c r="B40" s="280" t="s">
        <v>208</v>
      </c>
      <c r="C40" s="296" t="s">
        <v>103</v>
      </c>
      <c r="D40" s="336">
        <v>195</v>
      </c>
      <c r="E40" s="389">
        <v>0.26786491199999996</v>
      </c>
      <c r="F40" s="389">
        <v>52.233657839999992</v>
      </c>
    </row>
    <row r="41" spans="1:6" x14ac:dyDescent="0.25">
      <c r="A41" s="387"/>
      <c r="B41" s="280"/>
      <c r="C41" s="296"/>
      <c r="D41" s="337"/>
      <c r="E41" s="390"/>
      <c r="F41" s="390"/>
    </row>
    <row r="42" spans="1:6" x14ac:dyDescent="0.25">
      <c r="A42" s="387"/>
      <c r="B42" s="280"/>
      <c r="C42" s="296"/>
      <c r="D42" s="337"/>
      <c r="E42" s="390"/>
      <c r="F42" s="390"/>
    </row>
    <row r="43" spans="1:6" x14ac:dyDescent="0.25">
      <c r="A43" s="388"/>
      <c r="B43" s="280"/>
      <c r="C43" s="296"/>
      <c r="D43" s="338"/>
      <c r="E43" s="391"/>
      <c r="F43" s="391"/>
    </row>
    <row r="44" spans="1:6" x14ac:dyDescent="0.25">
      <c r="A44" s="386" t="s">
        <v>331</v>
      </c>
      <c r="B44" s="280" t="s">
        <v>210</v>
      </c>
      <c r="C44" s="296" t="s">
        <v>103</v>
      </c>
      <c r="D44" s="336">
        <v>63</v>
      </c>
      <c r="E44" s="389">
        <v>0.33259299999999997</v>
      </c>
      <c r="F44" s="389">
        <v>20.953358999999999</v>
      </c>
    </row>
    <row r="45" spans="1:6" x14ac:dyDescent="0.25">
      <c r="A45" s="387"/>
      <c r="B45" s="280"/>
      <c r="C45" s="296"/>
      <c r="D45" s="337"/>
      <c r="E45" s="390"/>
      <c r="F45" s="390"/>
    </row>
    <row r="46" spans="1:6" x14ac:dyDescent="0.25">
      <c r="A46" s="387"/>
      <c r="B46" s="280"/>
      <c r="C46" s="296"/>
      <c r="D46" s="337"/>
      <c r="E46" s="390"/>
      <c r="F46" s="390"/>
    </row>
    <row r="47" spans="1:6" x14ac:dyDescent="0.25">
      <c r="A47" s="388"/>
      <c r="B47" s="280"/>
      <c r="C47" s="296"/>
      <c r="D47" s="338"/>
      <c r="E47" s="391"/>
      <c r="F47" s="391"/>
    </row>
    <row r="48" spans="1:6" x14ac:dyDescent="0.25">
      <c r="A48" s="386" t="s">
        <v>332</v>
      </c>
      <c r="B48" s="280" t="s">
        <v>142</v>
      </c>
      <c r="C48" s="296" t="s">
        <v>104</v>
      </c>
      <c r="D48" s="297">
        <v>3.9</v>
      </c>
      <c r="E48" s="389">
        <v>37.751737531800003</v>
      </c>
      <c r="F48" s="389">
        <v>147.23177637402</v>
      </c>
    </row>
    <row r="49" spans="1:6" x14ac:dyDescent="0.25">
      <c r="A49" s="387"/>
      <c r="B49" s="313"/>
      <c r="C49" s="296"/>
      <c r="D49" s="298"/>
      <c r="E49" s="390"/>
      <c r="F49" s="390"/>
    </row>
    <row r="50" spans="1:6" x14ac:dyDescent="0.25">
      <c r="A50" s="387"/>
      <c r="B50" s="313"/>
      <c r="C50" s="296"/>
      <c r="D50" s="298"/>
      <c r="E50" s="390"/>
      <c r="F50" s="390"/>
    </row>
    <row r="51" spans="1:6" x14ac:dyDescent="0.25">
      <c r="A51" s="388"/>
      <c r="B51" s="313"/>
      <c r="C51" s="296"/>
      <c r="D51" s="299"/>
      <c r="E51" s="391"/>
      <c r="F51" s="391"/>
    </row>
    <row r="52" spans="1:6" x14ac:dyDescent="0.25">
      <c r="A52" s="386" t="s">
        <v>333</v>
      </c>
      <c r="B52" s="280" t="s">
        <v>153</v>
      </c>
      <c r="C52" s="296" t="s">
        <v>104</v>
      </c>
      <c r="D52" s="297">
        <v>1.35</v>
      </c>
      <c r="E52" s="389">
        <v>31.149557326999993</v>
      </c>
      <c r="F52" s="389">
        <v>42.051902391449993</v>
      </c>
    </row>
    <row r="53" spans="1:6" x14ac:dyDescent="0.25">
      <c r="A53" s="387"/>
      <c r="B53" s="280"/>
      <c r="C53" s="296"/>
      <c r="D53" s="298"/>
      <c r="E53" s="390"/>
      <c r="F53" s="390"/>
    </row>
    <row r="54" spans="1:6" x14ac:dyDescent="0.25">
      <c r="A54" s="387"/>
      <c r="B54" s="280"/>
      <c r="C54" s="296"/>
      <c r="D54" s="298"/>
      <c r="E54" s="390"/>
      <c r="F54" s="390"/>
    </row>
    <row r="55" spans="1:6" x14ac:dyDescent="0.25">
      <c r="A55" s="388"/>
      <c r="B55" s="280"/>
      <c r="C55" s="296"/>
      <c r="D55" s="299"/>
      <c r="E55" s="391"/>
      <c r="F55" s="391"/>
    </row>
    <row r="56" spans="1:6" x14ac:dyDescent="0.25">
      <c r="A56" s="386" t="s">
        <v>334</v>
      </c>
      <c r="B56" s="280" t="s">
        <v>123</v>
      </c>
      <c r="C56" s="296" t="s">
        <v>121</v>
      </c>
      <c r="D56" s="297">
        <v>5.04</v>
      </c>
      <c r="E56" s="389">
        <v>31.666666666666668</v>
      </c>
      <c r="F56" s="389">
        <v>159.6</v>
      </c>
    </row>
    <row r="57" spans="1:6" x14ac:dyDescent="0.25">
      <c r="A57" s="387"/>
      <c r="B57" s="280"/>
      <c r="C57" s="296"/>
      <c r="D57" s="298"/>
      <c r="E57" s="390"/>
      <c r="F57" s="390"/>
    </row>
    <row r="58" spans="1:6" x14ac:dyDescent="0.25">
      <c r="A58" s="387"/>
      <c r="B58" s="280"/>
      <c r="C58" s="296"/>
      <c r="D58" s="298"/>
      <c r="E58" s="390"/>
      <c r="F58" s="390"/>
    </row>
    <row r="59" spans="1:6" x14ac:dyDescent="0.25">
      <c r="A59" s="388"/>
      <c r="B59" s="280"/>
      <c r="C59" s="296"/>
      <c r="D59" s="299"/>
      <c r="E59" s="391"/>
      <c r="F59" s="391"/>
    </row>
    <row r="60" spans="1:6" x14ac:dyDescent="0.25">
      <c r="A60" s="386" t="s">
        <v>335</v>
      </c>
      <c r="B60" s="314" t="s">
        <v>148</v>
      </c>
      <c r="C60" s="296" t="s">
        <v>103</v>
      </c>
      <c r="D60" s="315">
        <v>1.8</v>
      </c>
      <c r="E60" s="389">
        <v>2.5087320704000002</v>
      </c>
      <c r="F60" s="389">
        <v>4.5157177267200002</v>
      </c>
    </row>
    <row r="61" spans="1:6" x14ac:dyDescent="0.25">
      <c r="A61" s="387"/>
      <c r="B61" s="314"/>
      <c r="C61" s="296"/>
      <c r="D61" s="315"/>
      <c r="E61" s="390"/>
      <c r="F61" s="390"/>
    </row>
    <row r="62" spans="1:6" x14ac:dyDescent="0.25">
      <c r="A62" s="387"/>
      <c r="B62" s="314"/>
      <c r="C62" s="296"/>
      <c r="D62" s="315"/>
      <c r="E62" s="390"/>
      <c r="F62" s="390"/>
    </row>
    <row r="63" spans="1:6" x14ac:dyDescent="0.25">
      <c r="A63" s="388"/>
      <c r="B63" s="314"/>
      <c r="C63" s="296"/>
      <c r="D63" s="315"/>
      <c r="E63" s="391"/>
      <c r="F63" s="391"/>
    </row>
    <row r="64" spans="1:6" x14ac:dyDescent="0.25">
      <c r="A64" s="386" t="s">
        <v>336</v>
      </c>
      <c r="B64" s="280" t="s">
        <v>149</v>
      </c>
      <c r="C64" s="296" t="s">
        <v>102</v>
      </c>
      <c r="D64" s="297">
        <v>24</v>
      </c>
      <c r="E64" s="297">
        <v>24.808192219999999</v>
      </c>
      <c r="F64" s="297">
        <v>595.39661328</v>
      </c>
    </row>
    <row r="65" spans="1:6" x14ac:dyDescent="0.25">
      <c r="A65" s="387"/>
      <c r="B65" s="313"/>
      <c r="C65" s="296"/>
      <c r="D65" s="298"/>
      <c r="E65" s="298"/>
      <c r="F65" s="298"/>
    </row>
    <row r="66" spans="1:6" x14ac:dyDescent="0.25">
      <c r="A66" s="387"/>
      <c r="B66" s="313"/>
      <c r="C66" s="296"/>
      <c r="D66" s="298"/>
      <c r="E66" s="298"/>
      <c r="F66" s="298"/>
    </row>
    <row r="67" spans="1:6" x14ac:dyDescent="0.25">
      <c r="A67" s="388"/>
      <c r="B67" s="313"/>
      <c r="C67" s="296"/>
      <c r="D67" s="299"/>
      <c r="E67" s="299"/>
      <c r="F67" s="299"/>
    </row>
    <row r="68" spans="1:6" x14ac:dyDescent="0.25">
      <c r="A68" s="386" t="s">
        <v>337</v>
      </c>
      <c r="B68" s="314" t="s">
        <v>151</v>
      </c>
      <c r="C68" s="315" t="s">
        <v>50</v>
      </c>
      <c r="D68" s="343">
        <v>22</v>
      </c>
      <c r="E68" s="389">
        <v>1.53493608</v>
      </c>
      <c r="F68" s="389">
        <v>33.768593760000002</v>
      </c>
    </row>
    <row r="69" spans="1:6" x14ac:dyDescent="0.25">
      <c r="A69" s="387"/>
      <c r="B69" s="314"/>
      <c r="C69" s="315"/>
      <c r="D69" s="343"/>
      <c r="E69" s="390"/>
      <c r="F69" s="390"/>
    </row>
    <row r="70" spans="1:6" x14ac:dyDescent="0.25">
      <c r="A70" s="387"/>
      <c r="B70" s="314"/>
      <c r="C70" s="315"/>
      <c r="D70" s="343"/>
      <c r="E70" s="390"/>
      <c r="F70" s="390"/>
    </row>
    <row r="71" spans="1:6" x14ac:dyDescent="0.25">
      <c r="A71" s="388"/>
      <c r="B71" s="314"/>
      <c r="C71" s="315"/>
      <c r="D71" s="343"/>
      <c r="E71" s="391"/>
      <c r="F71" s="391"/>
    </row>
    <row r="72" spans="1:6" x14ac:dyDescent="0.25">
      <c r="A72" s="386" t="s">
        <v>338</v>
      </c>
      <c r="B72" s="314" t="s">
        <v>109</v>
      </c>
      <c r="C72" s="315" t="s">
        <v>50</v>
      </c>
      <c r="D72" s="343">
        <v>42</v>
      </c>
      <c r="E72" s="389">
        <v>1.0412492824000001</v>
      </c>
      <c r="F72" s="389">
        <v>43.732469860800009</v>
      </c>
    </row>
    <row r="73" spans="1:6" x14ac:dyDescent="0.25">
      <c r="A73" s="387"/>
      <c r="B73" s="314"/>
      <c r="C73" s="315"/>
      <c r="D73" s="343"/>
      <c r="E73" s="390"/>
      <c r="F73" s="390"/>
    </row>
    <row r="74" spans="1:6" x14ac:dyDescent="0.25">
      <c r="A74" s="387"/>
      <c r="B74" s="314"/>
      <c r="C74" s="315"/>
      <c r="D74" s="343"/>
      <c r="E74" s="390"/>
      <c r="F74" s="390"/>
    </row>
    <row r="75" spans="1:6" x14ac:dyDescent="0.25">
      <c r="A75" s="388"/>
      <c r="B75" s="314"/>
      <c r="C75" s="315"/>
      <c r="D75" s="343"/>
      <c r="E75" s="391"/>
      <c r="F75" s="391"/>
    </row>
    <row r="76" spans="1:6" x14ac:dyDescent="0.25">
      <c r="A76" s="386" t="s">
        <v>339</v>
      </c>
      <c r="B76" s="280" t="s">
        <v>115</v>
      </c>
      <c r="C76" s="322" t="s">
        <v>102</v>
      </c>
      <c r="D76" s="342">
        <v>12</v>
      </c>
      <c r="E76" s="389">
        <v>15.837335299999999</v>
      </c>
      <c r="F76" s="389">
        <v>190.04802359999999</v>
      </c>
    </row>
    <row r="77" spans="1:6" x14ac:dyDescent="0.25">
      <c r="A77" s="387"/>
      <c r="B77" s="280"/>
      <c r="C77" s="322"/>
      <c r="D77" s="342"/>
      <c r="E77" s="390"/>
      <c r="F77" s="390"/>
    </row>
    <row r="78" spans="1:6" x14ac:dyDescent="0.25">
      <c r="A78" s="387"/>
      <c r="B78" s="280"/>
      <c r="C78" s="322"/>
      <c r="D78" s="342"/>
      <c r="E78" s="390"/>
      <c r="F78" s="390"/>
    </row>
    <row r="79" spans="1:6" x14ac:dyDescent="0.25">
      <c r="A79" s="388"/>
      <c r="B79" s="280"/>
      <c r="C79" s="322"/>
      <c r="D79" s="342"/>
      <c r="E79" s="391"/>
      <c r="F79" s="391"/>
    </row>
    <row r="80" spans="1:6" x14ac:dyDescent="0.25">
      <c r="A80" s="386" t="s">
        <v>340</v>
      </c>
      <c r="B80" s="280" t="s">
        <v>159</v>
      </c>
      <c r="C80" s="322" t="s">
        <v>102</v>
      </c>
      <c r="D80" s="297">
        <v>42</v>
      </c>
      <c r="E80" s="389">
        <v>1.3299933587500001</v>
      </c>
      <c r="F80" s="389">
        <v>55.859721067500004</v>
      </c>
    </row>
    <row r="81" spans="1:6" x14ac:dyDescent="0.25">
      <c r="A81" s="387"/>
      <c r="B81" s="280"/>
      <c r="C81" s="322"/>
      <c r="D81" s="298"/>
      <c r="E81" s="390"/>
      <c r="F81" s="390"/>
    </row>
    <row r="82" spans="1:6" x14ac:dyDescent="0.25">
      <c r="A82" s="387"/>
      <c r="B82" s="280"/>
      <c r="C82" s="322"/>
      <c r="D82" s="298"/>
      <c r="E82" s="390"/>
      <c r="F82" s="390"/>
    </row>
    <row r="83" spans="1:6" x14ac:dyDescent="0.25">
      <c r="A83" s="388"/>
      <c r="B83" s="280"/>
      <c r="C83" s="322"/>
      <c r="D83" s="299"/>
      <c r="E83" s="391"/>
      <c r="F83" s="391"/>
    </row>
    <row r="84" spans="1:6" x14ac:dyDescent="0.25">
      <c r="A84" s="386" t="s">
        <v>341</v>
      </c>
      <c r="B84" s="280" t="s">
        <v>157</v>
      </c>
      <c r="C84" s="322" t="s">
        <v>50</v>
      </c>
      <c r="D84" s="296">
        <v>54</v>
      </c>
      <c r="E84" s="389">
        <v>2.7652917850000005</v>
      </c>
      <c r="F84" s="389">
        <v>149.32575639000004</v>
      </c>
    </row>
    <row r="85" spans="1:6" x14ac:dyDescent="0.25">
      <c r="A85" s="387"/>
      <c r="B85" s="280"/>
      <c r="C85" s="322"/>
      <c r="D85" s="296"/>
      <c r="E85" s="390"/>
      <c r="F85" s="390"/>
    </row>
    <row r="86" spans="1:6" x14ac:dyDescent="0.25">
      <c r="A86" s="387"/>
      <c r="B86" s="280"/>
      <c r="C86" s="322"/>
      <c r="D86" s="296"/>
      <c r="E86" s="390"/>
      <c r="F86" s="390"/>
    </row>
    <row r="87" spans="1:6" x14ac:dyDescent="0.25">
      <c r="A87" s="388"/>
      <c r="B87" s="280"/>
      <c r="C87" s="322"/>
      <c r="D87" s="296"/>
      <c r="E87" s="391"/>
      <c r="F87" s="391"/>
    </row>
    <row r="88" spans="1:6" x14ac:dyDescent="0.25">
      <c r="A88" s="386" t="s">
        <v>342</v>
      </c>
      <c r="B88" s="280" t="s">
        <v>159</v>
      </c>
      <c r="C88" s="322" t="s">
        <v>102</v>
      </c>
      <c r="D88" s="296">
        <v>48</v>
      </c>
      <c r="E88" s="389">
        <v>0.48888454650000024</v>
      </c>
      <c r="F88" s="389">
        <v>23.466458232000011</v>
      </c>
    </row>
    <row r="89" spans="1:6" x14ac:dyDescent="0.25">
      <c r="A89" s="387"/>
      <c r="B89" s="280"/>
      <c r="C89" s="322"/>
      <c r="D89" s="296"/>
      <c r="E89" s="390"/>
      <c r="F89" s="390"/>
    </row>
    <row r="90" spans="1:6" x14ac:dyDescent="0.25">
      <c r="A90" s="387"/>
      <c r="B90" s="280"/>
      <c r="C90" s="322"/>
      <c r="D90" s="296"/>
      <c r="E90" s="390"/>
      <c r="F90" s="390"/>
    </row>
    <row r="91" spans="1:6" x14ac:dyDescent="0.25">
      <c r="A91" s="388"/>
      <c r="B91" s="280"/>
      <c r="C91" s="322"/>
      <c r="D91" s="296"/>
      <c r="E91" s="391"/>
      <c r="F91" s="391"/>
    </row>
    <row r="92" spans="1:6" x14ac:dyDescent="0.25">
      <c r="A92" s="386" t="s">
        <v>343</v>
      </c>
      <c r="B92" s="280" t="s">
        <v>163</v>
      </c>
      <c r="C92" s="296" t="s">
        <v>102</v>
      </c>
      <c r="D92" s="297">
        <v>3</v>
      </c>
      <c r="E92" s="297">
        <v>1.7762609999999999</v>
      </c>
      <c r="F92" s="297">
        <v>5.3287829999999996</v>
      </c>
    </row>
    <row r="93" spans="1:6" x14ac:dyDescent="0.25">
      <c r="A93" s="387"/>
      <c r="B93" s="280"/>
      <c r="C93" s="296"/>
      <c r="D93" s="298"/>
      <c r="E93" s="298"/>
      <c r="F93" s="298"/>
    </row>
    <row r="94" spans="1:6" x14ac:dyDescent="0.25">
      <c r="A94" s="387"/>
      <c r="B94" s="280"/>
      <c r="C94" s="296"/>
      <c r="D94" s="298"/>
      <c r="E94" s="298"/>
      <c r="F94" s="298"/>
    </row>
    <row r="95" spans="1:6" x14ac:dyDescent="0.25">
      <c r="A95" s="388"/>
      <c r="B95" s="280"/>
      <c r="C95" s="296"/>
      <c r="D95" s="299"/>
      <c r="E95" s="299"/>
      <c r="F95" s="299"/>
    </row>
    <row r="96" spans="1:6" x14ac:dyDescent="0.25">
      <c r="A96" s="386" t="s">
        <v>344</v>
      </c>
      <c r="B96" s="280" t="s">
        <v>166</v>
      </c>
      <c r="C96" s="296" t="s">
        <v>102</v>
      </c>
      <c r="D96" s="297">
        <v>9</v>
      </c>
      <c r="E96" s="389">
        <v>3.6142746120000004</v>
      </c>
      <c r="F96" s="389">
        <v>32.528471508000003</v>
      </c>
    </row>
    <row r="97" spans="1:6" x14ac:dyDescent="0.25">
      <c r="A97" s="387"/>
      <c r="B97" s="280"/>
      <c r="C97" s="296"/>
      <c r="D97" s="298"/>
      <c r="E97" s="390"/>
      <c r="F97" s="390"/>
    </row>
    <row r="98" spans="1:6" x14ac:dyDescent="0.25">
      <c r="A98" s="387"/>
      <c r="B98" s="280"/>
      <c r="C98" s="296"/>
      <c r="D98" s="298"/>
      <c r="E98" s="390"/>
      <c r="F98" s="390"/>
    </row>
    <row r="99" spans="1:6" x14ac:dyDescent="0.25">
      <c r="A99" s="388"/>
      <c r="B99" s="280"/>
      <c r="C99" s="296"/>
      <c r="D99" s="299"/>
      <c r="E99" s="391"/>
      <c r="F99" s="391"/>
    </row>
    <row r="100" spans="1:6" x14ac:dyDescent="0.25">
      <c r="A100" s="386" t="s">
        <v>345</v>
      </c>
      <c r="B100" s="280" t="s">
        <v>169</v>
      </c>
      <c r="C100" s="296" t="s">
        <v>102</v>
      </c>
      <c r="D100" s="297">
        <v>12</v>
      </c>
      <c r="E100" s="389">
        <v>5.3956989000000011</v>
      </c>
      <c r="F100" s="389">
        <v>64.74838680000002</v>
      </c>
    </row>
    <row r="101" spans="1:6" x14ac:dyDescent="0.25">
      <c r="A101" s="387"/>
      <c r="B101" s="280"/>
      <c r="C101" s="296"/>
      <c r="D101" s="298"/>
      <c r="E101" s="390"/>
      <c r="F101" s="390"/>
    </row>
    <row r="102" spans="1:6" x14ac:dyDescent="0.25">
      <c r="A102" s="387"/>
      <c r="B102" s="280"/>
      <c r="C102" s="296"/>
      <c r="D102" s="298"/>
      <c r="E102" s="390"/>
      <c r="F102" s="390"/>
    </row>
    <row r="103" spans="1:6" x14ac:dyDescent="0.25">
      <c r="A103" s="388"/>
      <c r="B103" s="280"/>
      <c r="C103" s="296"/>
      <c r="D103" s="299"/>
      <c r="E103" s="391"/>
      <c r="F103" s="391"/>
    </row>
    <row r="104" spans="1:6" x14ac:dyDescent="0.25">
      <c r="A104" s="386" t="s">
        <v>346</v>
      </c>
      <c r="B104" s="280" t="s">
        <v>172</v>
      </c>
      <c r="C104" s="296" t="s">
        <v>102</v>
      </c>
      <c r="D104" s="297">
        <v>24</v>
      </c>
      <c r="E104" s="389">
        <v>0.33967836000000001</v>
      </c>
      <c r="F104" s="389">
        <v>8.1522806400000007</v>
      </c>
    </row>
    <row r="105" spans="1:6" x14ac:dyDescent="0.25">
      <c r="A105" s="387"/>
      <c r="B105" s="280"/>
      <c r="C105" s="296"/>
      <c r="D105" s="298"/>
      <c r="E105" s="390"/>
      <c r="F105" s="390"/>
    </row>
    <row r="106" spans="1:6" x14ac:dyDescent="0.25">
      <c r="A106" s="387"/>
      <c r="B106" s="280"/>
      <c r="C106" s="296"/>
      <c r="D106" s="298"/>
      <c r="E106" s="390"/>
      <c r="F106" s="390"/>
    </row>
    <row r="107" spans="1:6" x14ac:dyDescent="0.25">
      <c r="A107" s="388"/>
      <c r="B107" s="280"/>
      <c r="C107" s="296"/>
      <c r="D107" s="299"/>
      <c r="E107" s="391"/>
      <c r="F107" s="391"/>
    </row>
    <row r="108" spans="1:6" x14ac:dyDescent="0.25">
      <c r="A108" s="386" t="s">
        <v>347</v>
      </c>
      <c r="B108" s="280" t="s">
        <v>174</v>
      </c>
      <c r="C108" s="296" t="s">
        <v>103</v>
      </c>
      <c r="D108" s="297">
        <v>66.3</v>
      </c>
      <c r="E108" s="389">
        <v>6.7839651816640005</v>
      </c>
      <c r="F108" s="389">
        <v>449.77689154432323</v>
      </c>
    </row>
    <row r="109" spans="1:6" x14ac:dyDescent="0.25">
      <c r="A109" s="387"/>
      <c r="B109" s="280"/>
      <c r="C109" s="296"/>
      <c r="D109" s="298"/>
      <c r="E109" s="390"/>
      <c r="F109" s="390"/>
    </row>
    <row r="110" spans="1:6" x14ac:dyDescent="0.25">
      <c r="A110" s="387"/>
      <c r="B110" s="280"/>
      <c r="C110" s="296"/>
      <c r="D110" s="298"/>
      <c r="E110" s="390"/>
      <c r="F110" s="390"/>
    </row>
    <row r="111" spans="1:6" x14ac:dyDescent="0.25">
      <c r="A111" s="388"/>
      <c r="B111" s="280"/>
      <c r="C111" s="296"/>
      <c r="D111" s="299"/>
      <c r="E111" s="391"/>
      <c r="F111" s="391"/>
    </row>
    <row r="112" spans="1:6" x14ac:dyDescent="0.25">
      <c r="A112" s="386" t="s">
        <v>348</v>
      </c>
      <c r="B112" s="314" t="s">
        <v>175</v>
      </c>
      <c r="C112" s="296" t="s">
        <v>103</v>
      </c>
      <c r="D112" s="315">
        <v>27</v>
      </c>
      <c r="E112" s="389">
        <v>1.6864279336640002</v>
      </c>
      <c r="F112" s="389">
        <v>45.53355420892801</v>
      </c>
    </row>
    <row r="113" spans="1:6" x14ac:dyDescent="0.25">
      <c r="A113" s="387"/>
      <c r="B113" s="314"/>
      <c r="C113" s="296"/>
      <c r="D113" s="315"/>
      <c r="E113" s="390"/>
      <c r="F113" s="390"/>
    </row>
    <row r="114" spans="1:6" x14ac:dyDescent="0.25">
      <c r="A114" s="387"/>
      <c r="B114" s="314"/>
      <c r="C114" s="296"/>
      <c r="D114" s="315"/>
      <c r="E114" s="390"/>
      <c r="F114" s="390"/>
    </row>
    <row r="115" spans="1:6" x14ac:dyDescent="0.25">
      <c r="A115" s="388"/>
      <c r="B115" s="314"/>
      <c r="C115" s="296"/>
      <c r="D115" s="315"/>
      <c r="E115" s="391"/>
      <c r="F115" s="391"/>
    </row>
    <row r="116" spans="1:6" x14ac:dyDescent="0.25">
      <c r="A116" s="386" t="s">
        <v>349</v>
      </c>
      <c r="B116" s="314" t="s">
        <v>211</v>
      </c>
      <c r="C116" s="296" t="s">
        <v>103</v>
      </c>
      <c r="D116" s="315">
        <v>14.4</v>
      </c>
      <c r="E116" s="389">
        <v>6.6458287152000004</v>
      </c>
      <c r="F116" s="389">
        <v>95.699933498880014</v>
      </c>
    </row>
    <row r="117" spans="1:6" x14ac:dyDescent="0.25">
      <c r="A117" s="387"/>
      <c r="B117" s="314"/>
      <c r="C117" s="296"/>
      <c r="D117" s="315"/>
      <c r="E117" s="390"/>
      <c r="F117" s="390"/>
    </row>
    <row r="118" spans="1:6" x14ac:dyDescent="0.25">
      <c r="A118" s="387"/>
      <c r="B118" s="314"/>
      <c r="C118" s="296"/>
      <c r="D118" s="315"/>
      <c r="E118" s="390"/>
      <c r="F118" s="390"/>
    </row>
    <row r="119" spans="1:6" x14ac:dyDescent="0.25">
      <c r="A119" s="388"/>
      <c r="B119" s="314"/>
      <c r="C119" s="296"/>
      <c r="D119" s="315"/>
      <c r="E119" s="391"/>
      <c r="F119" s="391"/>
    </row>
    <row r="120" spans="1:6" x14ac:dyDescent="0.25">
      <c r="A120" s="386" t="s">
        <v>350</v>
      </c>
      <c r="B120" s="280" t="s">
        <v>212</v>
      </c>
      <c r="C120" s="296" t="s">
        <v>103</v>
      </c>
      <c r="D120" s="297">
        <v>102</v>
      </c>
      <c r="E120" s="297">
        <v>0.83834542784999999</v>
      </c>
      <c r="F120" s="297">
        <v>85.511233640699999</v>
      </c>
    </row>
    <row r="121" spans="1:6" x14ac:dyDescent="0.25">
      <c r="A121" s="387"/>
      <c r="B121" s="280"/>
      <c r="C121" s="296"/>
      <c r="D121" s="298"/>
      <c r="E121" s="298"/>
      <c r="F121" s="298"/>
    </row>
    <row r="122" spans="1:6" x14ac:dyDescent="0.25">
      <c r="A122" s="387"/>
      <c r="B122" s="280"/>
      <c r="C122" s="296"/>
      <c r="D122" s="298"/>
      <c r="E122" s="298"/>
      <c r="F122" s="298"/>
    </row>
    <row r="123" spans="1:6" x14ac:dyDescent="0.25">
      <c r="A123" s="388"/>
      <c r="B123" s="280"/>
      <c r="C123" s="296"/>
      <c r="D123" s="299"/>
      <c r="E123" s="299"/>
      <c r="F123" s="299"/>
    </row>
    <row r="124" spans="1:6" x14ac:dyDescent="0.25">
      <c r="A124" s="386" t="s">
        <v>351</v>
      </c>
      <c r="B124" s="280" t="s">
        <v>214</v>
      </c>
      <c r="C124" s="296" t="s">
        <v>103</v>
      </c>
      <c r="D124" s="297">
        <v>63</v>
      </c>
      <c r="E124" s="389">
        <v>0.95254760324999999</v>
      </c>
      <c r="F124" s="389">
        <v>60.010499004750002</v>
      </c>
    </row>
    <row r="125" spans="1:6" x14ac:dyDescent="0.25">
      <c r="A125" s="387"/>
      <c r="B125" s="280"/>
      <c r="C125" s="296"/>
      <c r="D125" s="298"/>
      <c r="E125" s="390"/>
      <c r="F125" s="390"/>
    </row>
    <row r="126" spans="1:6" x14ac:dyDescent="0.25">
      <c r="A126" s="387"/>
      <c r="B126" s="280"/>
      <c r="C126" s="296"/>
      <c r="D126" s="298"/>
      <c r="E126" s="390"/>
      <c r="F126" s="390"/>
    </row>
    <row r="127" spans="1:6" x14ac:dyDescent="0.25">
      <c r="A127" s="388"/>
      <c r="B127" s="280"/>
      <c r="C127" s="296"/>
      <c r="D127" s="299"/>
      <c r="E127" s="391"/>
      <c r="F127" s="391"/>
    </row>
    <row r="128" spans="1:6" x14ac:dyDescent="0.25">
      <c r="A128" s="386" t="s">
        <v>352</v>
      </c>
      <c r="B128" s="280" t="s">
        <v>136</v>
      </c>
      <c r="C128" s="296" t="s">
        <v>113</v>
      </c>
      <c r="D128" s="297">
        <v>18</v>
      </c>
      <c r="E128" s="389">
        <v>2.5897644191999998</v>
      </c>
      <c r="F128" s="389">
        <v>46.6157595456</v>
      </c>
    </row>
    <row r="129" spans="1:6" x14ac:dyDescent="0.25">
      <c r="A129" s="387"/>
      <c r="B129" s="280"/>
      <c r="C129" s="296"/>
      <c r="D129" s="298"/>
      <c r="E129" s="390"/>
      <c r="F129" s="390"/>
    </row>
    <row r="130" spans="1:6" x14ac:dyDescent="0.25">
      <c r="A130" s="387"/>
      <c r="B130" s="280"/>
      <c r="C130" s="296"/>
      <c r="D130" s="298"/>
      <c r="E130" s="390"/>
      <c r="F130" s="390"/>
    </row>
    <row r="131" spans="1:6" x14ac:dyDescent="0.25">
      <c r="A131" s="388"/>
      <c r="B131" s="280"/>
      <c r="C131" s="296"/>
      <c r="D131" s="299"/>
      <c r="E131" s="391"/>
      <c r="F131" s="391"/>
    </row>
    <row r="132" spans="1:6" x14ac:dyDescent="0.25">
      <c r="A132" s="386" t="s">
        <v>353</v>
      </c>
      <c r="B132" s="280" t="s">
        <v>112</v>
      </c>
      <c r="C132" s="296" t="s">
        <v>113</v>
      </c>
      <c r="D132" s="297">
        <v>3</v>
      </c>
      <c r="E132" s="389">
        <v>9.9175003520000011</v>
      </c>
      <c r="F132" s="389">
        <v>29.752501056000003</v>
      </c>
    </row>
    <row r="133" spans="1:6" x14ac:dyDescent="0.25">
      <c r="A133" s="387"/>
      <c r="B133" s="280"/>
      <c r="C133" s="296"/>
      <c r="D133" s="298"/>
      <c r="E133" s="390"/>
      <c r="F133" s="390"/>
    </row>
    <row r="134" spans="1:6" x14ac:dyDescent="0.25">
      <c r="A134" s="387"/>
      <c r="B134" s="280"/>
      <c r="C134" s="296"/>
      <c r="D134" s="298"/>
      <c r="E134" s="390"/>
      <c r="F134" s="390"/>
    </row>
    <row r="135" spans="1:6" x14ac:dyDescent="0.25">
      <c r="A135" s="388"/>
      <c r="B135" s="280"/>
      <c r="C135" s="296"/>
      <c r="D135" s="299"/>
      <c r="E135" s="391"/>
      <c r="F135" s="391"/>
    </row>
    <row r="136" spans="1:6" x14ac:dyDescent="0.25">
      <c r="A136" s="386" t="s">
        <v>354</v>
      </c>
      <c r="B136" s="314" t="s">
        <v>179</v>
      </c>
      <c r="C136" s="296" t="s">
        <v>113</v>
      </c>
      <c r="D136" s="315">
        <v>3</v>
      </c>
      <c r="E136" s="389">
        <v>6.2172374640000001</v>
      </c>
      <c r="F136" s="389">
        <v>18.651712392</v>
      </c>
    </row>
    <row r="137" spans="1:6" x14ac:dyDescent="0.25">
      <c r="A137" s="387"/>
      <c r="B137" s="314"/>
      <c r="C137" s="296"/>
      <c r="D137" s="315"/>
      <c r="E137" s="390"/>
      <c r="F137" s="390"/>
    </row>
    <row r="138" spans="1:6" x14ac:dyDescent="0.25">
      <c r="A138" s="387"/>
      <c r="B138" s="314"/>
      <c r="C138" s="296"/>
      <c r="D138" s="315"/>
      <c r="E138" s="390"/>
      <c r="F138" s="390"/>
    </row>
    <row r="139" spans="1:6" x14ac:dyDescent="0.25">
      <c r="A139" s="388"/>
      <c r="B139" s="314"/>
      <c r="C139" s="296"/>
      <c r="D139" s="315"/>
      <c r="E139" s="391"/>
      <c r="F139" s="391"/>
    </row>
    <row r="140" spans="1:6" x14ac:dyDescent="0.25">
      <c r="A140" s="386" t="s">
        <v>355</v>
      </c>
      <c r="B140" s="314" t="s">
        <v>216</v>
      </c>
      <c r="C140" s="296" t="s">
        <v>102</v>
      </c>
      <c r="D140" s="315">
        <v>6</v>
      </c>
      <c r="E140" s="389">
        <v>1.16337531102</v>
      </c>
      <c r="F140" s="389">
        <v>6.9802518661199997</v>
      </c>
    </row>
    <row r="141" spans="1:6" x14ac:dyDescent="0.25">
      <c r="A141" s="387"/>
      <c r="B141" s="314"/>
      <c r="C141" s="296"/>
      <c r="D141" s="315"/>
      <c r="E141" s="390"/>
      <c r="F141" s="390"/>
    </row>
    <row r="142" spans="1:6" x14ac:dyDescent="0.25">
      <c r="A142" s="387"/>
      <c r="B142" s="314"/>
      <c r="C142" s="296"/>
      <c r="D142" s="315"/>
      <c r="E142" s="390"/>
      <c r="F142" s="390"/>
    </row>
    <row r="143" spans="1:6" x14ac:dyDescent="0.25">
      <c r="A143" s="388"/>
      <c r="B143" s="314"/>
      <c r="C143" s="296"/>
      <c r="D143" s="315"/>
      <c r="E143" s="391"/>
      <c r="F143" s="391"/>
    </row>
    <row r="144" spans="1:6" x14ac:dyDescent="0.25">
      <c r="A144" s="386" t="s">
        <v>356</v>
      </c>
      <c r="B144" s="330" t="s">
        <v>219</v>
      </c>
      <c r="C144" s="281" t="s">
        <v>158</v>
      </c>
      <c r="D144" s="336">
        <v>24</v>
      </c>
      <c r="E144" s="389">
        <v>0.48189588928000004</v>
      </c>
      <c r="F144" s="389">
        <v>11.565501342720001</v>
      </c>
    </row>
    <row r="145" spans="1:6" x14ac:dyDescent="0.25">
      <c r="A145" s="387"/>
      <c r="B145" s="331"/>
      <c r="C145" s="282"/>
      <c r="D145" s="337"/>
      <c r="E145" s="390"/>
      <c r="F145" s="390"/>
    </row>
    <row r="146" spans="1:6" x14ac:dyDescent="0.25">
      <c r="A146" s="387"/>
      <c r="B146" s="331"/>
      <c r="C146" s="282"/>
      <c r="D146" s="337"/>
      <c r="E146" s="390"/>
      <c r="F146" s="390"/>
    </row>
    <row r="147" spans="1:6" x14ac:dyDescent="0.25">
      <c r="A147" s="388"/>
      <c r="B147" s="332"/>
      <c r="C147" s="283"/>
      <c r="D147" s="338"/>
      <c r="E147" s="391"/>
      <c r="F147" s="391"/>
    </row>
    <row r="148" spans="1:6" x14ac:dyDescent="0.25">
      <c r="A148" s="386" t="s">
        <v>357</v>
      </c>
      <c r="B148" s="314" t="s">
        <v>221</v>
      </c>
      <c r="C148" s="296" t="s">
        <v>103</v>
      </c>
      <c r="D148" s="315">
        <v>25.8</v>
      </c>
      <c r="E148" s="297">
        <v>18.402450999199999</v>
      </c>
      <c r="F148" s="297">
        <v>474.78323577935998</v>
      </c>
    </row>
    <row r="149" spans="1:6" x14ac:dyDescent="0.25">
      <c r="A149" s="387"/>
      <c r="B149" s="314"/>
      <c r="C149" s="296"/>
      <c r="D149" s="315"/>
      <c r="E149" s="298"/>
      <c r="F149" s="298"/>
    </row>
    <row r="150" spans="1:6" x14ac:dyDescent="0.25">
      <c r="A150" s="387"/>
      <c r="B150" s="314"/>
      <c r="C150" s="296"/>
      <c r="D150" s="315"/>
      <c r="E150" s="298"/>
      <c r="F150" s="298"/>
    </row>
    <row r="151" spans="1:6" x14ac:dyDescent="0.25">
      <c r="A151" s="388"/>
      <c r="B151" s="314"/>
      <c r="C151" s="296"/>
      <c r="D151" s="315"/>
      <c r="E151" s="299"/>
      <c r="F151" s="299"/>
    </row>
    <row r="152" spans="1:6" x14ac:dyDescent="0.25">
      <c r="A152" s="386" t="s">
        <v>358</v>
      </c>
      <c r="B152" s="314" t="s">
        <v>225</v>
      </c>
      <c r="C152" s="296" t="s">
        <v>50</v>
      </c>
      <c r="D152" s="315">
        <v>69.599999999999994</v>
      </c>
      <c r="E152" s="389">
        <v>3.3920658450000003</v>
      </c>
      <c r="F152" s="389">
        <v>236.087782812</v>
      </c>
    </row>
    <row r="153" spans="1:6" x14ac:dyDescent="0.25">
      <c r="A153" s="387"/>
      <c r="B153" s="314"/>
      <c r="C153" s="296"/>
      <c r="D153" s="315"/>
      <c r="E153" s="390"/>
      <c r="F153" s="390"/>
    </row>
    <row r="154" spans="1:6" x14ac:dyDescent="0.25">
      <c r="A154" s="387"/>
      <c r="B154" s="314"/>
      <c r="C154" s="296"/>
      <c r="D154" s="315"/>
      <c r="E154" s="390"/>
      <c r="F154" s="390"/>
    </row>
    <row r="155" spans="1:6" x14ac:dyDescent="0.25">
      <c r="A155" s="388"/>
      <c r="B155" s="314"/>
      <c r="C155" s="296"/>
      <c r="D155" s="315"/>
      <c r="E155" s="391"/>
      <c r="F155" s="391"/>
    </row>
    <row r="156" spans="1:6" x14ac:dyDescent="0.25">
      <c r="A156" s="386" t="s">
        <v>359</v>
      </c>
      <c r="B156" s="314" t="s">
        <v>226</v>
      </c>
      <c r="C156" s="296" t="s">
        <v>49</v>
      </c>
      <c r="D156" s="315">
        <v>15</v>
      </c>
      <c r="E156" s="389">
        <v>0.45290448000000005</v>
      </c>
      <c r="F156" s="389">
        <v>6.7935672000000009</v>
      </c>
    </row>
    <row r="157" spans="1:6" x14ac:dyDescent="0.25">
      <c r="A157" s="387"/>
      <c r="B157" s="314"/>
      <c r="C157" s="296"/>
      <c r="D157" s="315"/>
      <c r="E157" s="390"/>
      <c r="F157" s="390"/>
    </row>
    <row r="158" spans="1:6" x14ac:dyDescent="0.25">
      <c r="A158" s="387"/>
      <c r="B158" s="314"/>
      <c r="C158" s="296"/>
      <c r="D158" s="315"/>
      <c r="E158" s="390"/>
      <c r="F158" s="390"/>
    </row>
    <row r="159" spans="1:6" x14ac:dyDescent="0.25">
      <c r="A159" s="388"/>
      <c r="B159" s="314"/>
      <c r="C159" s="296"/>
      <c r="D159" s="315"/>
      <c r="E159" s="391"/>
      <c r="F159" s="391"/>
    </row>
    <row r="160" spans="1:6" x14ac:dyDescent="0.25">
      <c r="A160" s="386" t="s">
        <v>360</v>
      </c>
      <c r="B160" s="314" t="s">
        <v>229</v>
      </c>
      <c r="C160" s="296" t="s">
        <v>103</v>
      </c>
      <c r="D160" s="315">
        <v>22.2</v>
      </c>
      <c r="E160" s="389">
        <v>1.0888056749999999</v>
      </c>
      <c r="F160" s="389">
        <v>24.171485984999997</v>
      </c>
    </row>
    <row r="161" spans="1:6" x14ac:dyDescent="0.25">
      <c r="A161" s="387"/>
      <c r="B161" s="314"/>
      <c r="C161" s="296"/>
      <c r="D161" s="315"/>
      <c r="E161" s="390"/>
      <c r="F161" s="390"/>
    </row>
    <row r="162" spans="1:6" x14ac:dyDescent="0.25">
      <c r="A162" s="387"/>
      <c r="B162" s="314"/>
      <c r="C162" s="296"/>
      <c r="D162" s="315"/>
      <c r="E162" s="390"/>
      <c r="F162" s="390"/>
    </row>
    <row r="163" spans="1:6" x14ac:dyDescent="0.25">
      <c r="A163" s="388"/>
      <c r="B163" s="314"/>
      <c r="C163" s="296"/>
      <c r="D163" s="315"/>
      <c r="E163" s="391"/>
      <c r="F163" s="391"/>
    </row>
    <row r="164" spans="1:6" x14ac:dyDescent="0.25">
      <c r="A164" s="386" t="s">
        <v>361</v>
      </c>
      <c r="B164" s="314" t="s">
        <v>192</v>
      </c>
      <c r="C164" s="296" t="s">
        <v>103</v>
      </c>
      <c r="D164" s="315">
        <v>11.8</v>
      </c>
      <c r="E164" s="389">
        <v>22.645223999999999</v>
      </c>
      <c r="F164" s="389">
        <v>267.21364319999998</v>
      </c>
    </row>
    <row r="165" spans="1:6" x14ac:dyDescent="0.25">
      <c r="A165" s="387"/>
      <c r="B165" s="314"/>
      <c r="C165" s="296"/>
      <c r="D165" s="315"/>
      <c r="E165" s="390"/>
      <c r="F165" s="390"/>
    </row>
    <row r="166" spans="1:6" x14ac:dyDescent="0.25">
      <c r="A166" s="387"/>
      <c r="B166" s="314"/>
      <c r="C166" s="296"/>
      <c r="D166" s="315"/>
      <c r="E166" s="390"/>
      <c r="F166" s="390"/>
    </row>
    <row r="167" spans="1:6" x14ac:dyDescent="0.25">
      <c r="A167" s="388"/>
      <c r="B167" s="314"/>
      <c r="C167" s="296"/>
      <c r="D167" s="315"/>
      <c r="E167" s="391"/>
      <c r="F167" s="391"/>
    </row>
    <row r="168" spans="1:6" x14ac:dyDescent="0.25">
      <c r="A168" s="386"/>
      <c r="B168" s="312" t="s">
        <v>233</v>
      </c>
      <c r="C168" s="296"/>
      <c r="D168" s="297"/>
      <c r="E168" s="389"/>
      <c r="F168" s="389">
        <v>3550.7015443868704</v>
      </c>
    </row>
    <row r="169" spans="1:6" x14ac:dyDescent="0.25">
      <c r="A169" s="387"/>
      <c r="B169" s="313"/>
      <c r="C169" s="296"/>
      <c r="D169" s="298"/>
      <c r="E169" s="390"/>
      <c r="F169" s="390"/>
    </row>
    <row r="170" spans="1:6" x14ac:dyDescent="0.25">
      <c r="A170" s="387"/>
      <c r="B170" s="313"/>
      <c r="C170" s="296"/>
      <c r="D170" s="298"/>
      <c r="E170" s="390"/>
      <c r="F170" s="390"/>
    </row>
    <row r="171" spans="1:6" x14ac:dyDescent="0.25">
      <c r="A171" s="388"/>
      <c r="B171" s="313"/>
      <c r="C171" s="296"/>
      <c r="D171" s="299"/>
      <c r="E171" s="391"/>
      <c r="F171" s="391"/>
    </row>
    <row r="172" spans="1:6" x14ac:dyDescent="0.25">
      <c r="A172" s="386"/>
      <c r="B172" s="301" t="s">
        <v>235</v>
      </c>
      <c r="C172" s="296"/>
      <c r="D172" s="336"/>
      <c r="E172" s="389"/>
      <c r="F172" s="389"/>
    </row>
    <row r="173" spans="1:6" x14ac:dyDescent="0.25">
      <c r="A173" s="387"/>
      <c r="B173" s="313"/>
      <c r="C173" s="296"/>
      <c r="D173" s="337"/>
      <c r="E173" s="390"/>
      <c r="F173" s="390"/>
    </row>
    <row r="174" spans="1:6" x14ac:dyDescent="0.25">
      <c r="A174" s="387"/>
      <c r="B174" s="313"/>
      <c r="C174" s="296"/>
      <c r="D174" s="337"/>
      <c r="E174" s="390"/>
      <c r="F174" s="390"/>
    </row>
    <row r="175" spans="1:6" x14ac:dyDescent="0.25">
      <c r="A175" s="388"/>
      <c r="B175" s="313"/>
      <c r="C175" s="296"/>
      <c r="D175" s="338"/>
      <c r="E175" s="391"/>
      <c r="F175" s="391"/>
    </row>
    <row r="176" spans="1:6" x14ac:dyDescent="0.25">
      <c r="A176" s="276">
        <v>40</v>
      </c>
      <c r="B176" s="280" t="s">
        <v>139</v>
      </c>
      <c r="C176" s="296" t="s">
        <v>103</v>
      </c>
      <c r="D176" s="297">
        <v>6.6</v>
      </c>
      <c r="E176" s="297">
        <v>0.39444879999999999</v>
      </c>
      <c r="F176" s="297">
        <v>2.6033620799999997</v>
      </c>
    </row>
    <row r="177" spans="1:6" x14ac:dyDescent="0.25">
      <c r="A177" s="276"/>
      <c r="B177" s="280"/>
      <c r="C177" s="296"/>
      <c r="D177" s="298"/>
      <c r="E177" s="298"/>
      <c r="F177" s="298"/>
    </row>
    <row r="178" spans="1:6" x14ac:dyDescent="0.25">
      <c r="A178" s="276"/>
      <c r="B178" s="280"/>
      <c r="C178" s="296"/>
      <c r="D178" s="298"/>
      <c r="E178" s="298"/>
      <c r="F178" s="298"/>
    </row>
    <row r="179" spans="1:6" x14ac:dyDescent="0.25">
      <c r="A179" s="276"/>
      <c r="B179" s="280"/>
      <c r="C179" s="296"/>
      <c r="D179" s="299"/>
      <c r="E179" s="299"/>
      <c r="F179" s="299"/>
    </row>
    <row r="180" spans="1:6" x14ac:dyDescent="0.25">
      <c r="A180" s="276">
        <v>41</v>
      </c>
      <c r="B180" s="280" t="s">
        <v>239</v>
      </c>
      <c r="C180" s="296" t="s">
        <v>103</v>
      </c>
      <c r="D180" s="297">
        <v>9.6</v>
      </c>
      <c r="E180" s="389">
        <v>0.76008424000000008</v>
      </c>
      <c r="F180" s="389">
        <v>7.296808704</v>
      </c>
    </row>
    <row r="181" spans="1:6" x14ac:dyDescent="0.25">
      <c r="A181" s="276"/>
      <c r="B181" s="280"/>
      <c r="C181" s="296"/>
      <c r="D181" s="298"/>
      <c r="E181" s="390"/>
      <c r="F181" s="390"/>
    </row>
    <row r="182" spans="1:6" x14ac:dyDescent="0.25">
      <c r="A182" s="276"/>
      <c r="B182" s="280"/>
      <c r="C182" s="296"/>
      <c r="D182" s="298"/>
      <c r="E182" s="390"/>
      <c r="F182" s="390"/>
    </row>
    <row r="183" spans="1:6" x14ac:dyDescent="0.25">
      <c r="A183" s="276"/>
      <c r="B183" s="280"/>
      <c r="C183" s="296"/>
      <c r="D183" s="299"/>
      <c r="E183" s="391"/>
      <c r="F183" s="391"/>
    </row>
    <row r="184" spans="1:6" x14ac:dyDescent="0.25">
      <c r="A184" s="276">
        <v>42</v>
      </c>
      <c r="B184" s="280" t="s">
        <v>183</v>
      </c>
      <c r="C184" s="296" t="s">
        <v>103</v>
      </c>
      <c r="D184" s="297">
        <v>6.6</v>
      </c>
      <c r="E184" s="389">
        <v>0.33164867200000003</v>
      </c>
      <c r="F184" s="389">
        <v>2.1888812352000002</v>
      </c>
    </row>
    <row r="185" spans="1:6" x14ac:dyDescent="0.25">
      <c r="A185" s="276"/>
      <c r="B185" s="280"/>
      <c r="C185" s="296"/>
      <c r="D185" s="298"/>
      <c r="E185" s="390"/>
      <c r="F185" s="390"/>
    </row>
    <row r="186" spans="1:6" x14ac:dyDescent="0.25">
      <c r="A186" s="276"/>
      <c r="B186" s="280"/>
      <c r="C186" s="296"/>
      <c r="D186" s="298"/>
      <c r="E186" s="390"/>
      <c r="F186" s="390"/>
    </row>
    <row r="187" spans="1:6" x14ac:dyDescent="0.25">
      <c r="A187" s="276"/>
      <c r="B187" s="280"/>
      <c r="C187" s="296"/>
      <c r="D187" s="299"/>
      <c r="E187" s="391"/>
      <c r="F187" s="391"/>
    </row>
    <row r="188" spans="1:6" x14ac:dyDescent="0.25">
      <c r="A188" s="276">
        <v>43</v>
      </c>
      <c r="B188" s="330" t="s">
        <v>241</v>
      </c>
      <c r="C188" s="296" t="s">
        <v>103</v>
      </c>
      <c r="D188" s="297">
        <v>24.5</v>
      </c>
      <c r="E188" s="389">
        <v>0.32330212000000003</v>
      </c>
      <c r="F188" s="389">
        <v>7.9209019400000003</v>
      </c>
    </row>
    <row r="189" spans="1:6" x14ac:dyDescent="0.25">
      <c r="A189" s="276"/>
      <c r="B189" s="331"/>
      <c r="C189" s="296"/>
      <c r="D189" s="298"/>
      <c r="E189" s="390"/>
      <c r="F189" s="390"/>
    </row>
    <row r="190" spans="1:6" x14ac:dyDescent="0.25">
      <c r="A190" s="276"/>
      <c r="B190" s="331"/>
      <c r="C190" s="296"/>
      <c r="D190" s="298"/>
      <c r="E190" s="390"/>
      <c r="F190" s="390"/>
    </row>
    <row r="191" spans="1:6" x14ac:dyDescent="0.25">
      <c r="A191" s="276"/>
      <c r="B191" s="332"/>
      <c r="C191" s="296"/>
      <c r="D191" s="299"/>
      <c r="E191" s="391"/>
      <c r="F191" s="391"/>
    </row>
    <row r="192" spans="1:6" x14ac:dyDescent="0.25">
      <c r="A192" s="276">
        <v>44</v>
      </c>
      <c r="B192" s="280" t="s">
        <v>242</v>
      </c>
      <c r="C192" s="296" t="s">
        <v>102</v>
      </c>
      <c r="D192" s="297">
        <v>2</v>
      </c>
      <c r="E192" s="389">
        <v>0.57033020000000001</v>
      </c>
      <c r="F192" s="389">
        <v>1.1406604</v>
      </c>
    </row>
    <row r="193" spans="1:6" x14ac:dyDescent="0.25">
      <c r="A193" s="276"/>
      <c r="B193" s="280"/>
      <c r="C193" s="296"/>
      <c r="D193" s="298"/>
      <c r="E193" s="390"/>
      <c r="F193" s="390"/>
    </row>
    <row r="194" spans="1:6" x14ac:dyDescent="0.25">
      <c r="A194" s="276"/>
      <c r="B194" s="280"/>
      <c r="C194" s="296"/>
      <c r="D194" s="298"/>
      <c r="E194" s="390"/>
      <c r="F194" s="390"/>
    </row>
    <row r="195" spans="1:6" x14ac:dyDescent="0.25">
      <c r="A195" s="276"/>
      <c r="B195" s="280"/>
      <c r="C195" s="296"/>
      <c r="D195" s="299"/>
      <c r="E195" s="391"/>
      <c r="F195" s="391"/>
    </row>
    <row r="196" spans="1:6" x14ac:dyDescent="0.25">
      <c r="A196" s="276">
        <v>45</v>
      </c>
      <c r="B196" s="280" t="s">
        <v>202</v>
      </c>
      <c r="C196" s="296" t="s">
        <v>102</v>
      </c>
      <c r="D196" s="336">
        <v>1</v>
      </c>
      <c r="E196" s="389">
        <v>0.45483079999999998</v>
      </c>
      <c r="F196" s="389">
        <v>0.45483079999999998</v>
      </c>
    </row>
    <row r="197" spans="1:6" x14ac:dyDescent="0.25">
      <c r="A197" s="276"/>
      <c r="B197" s="280"/>
      <c r="C197" s="296"/>
      <c r="D197" s="337"/>
      <c r="E197" s="390"/>
      <c r="F197" s="390"/>
    </row>
    <row r="198" spans="1:6" x14ac:dyDescent="0.25">
      <c r="A198" s="276"/>
      <c r="B198" s="280"/>
      <c r="C198" s="296"/>
      <c r="D198" s="337"/>
      <c r="E198" s="390"/>
      <c r="F198" s="390"/>
    </row>
    <row r="199" spans="1:6" x14ac:dyDescent="0.25">
      <c r="A199" s="276"/>
      <c r="B199" s="280"/>
      <c r="C199" s="296"/>
      <c r="D199" s="338"/>
      <c r="E199" s="391"/>
      <c r="F199" s="391"/>
    </row>
    <row r="200" spans="1:6" x14ac:dyDescent="0.25">
      <c r="A200" s="276">
        <v>46</v>
      </c>
      <c r="B200" s="280" t="s">
        <v>244</v>
      </c>
      <c r="C200" s="296" t="s">
        <v>103</v>
      </c>
      <c r="D200" s="297">
        <v>6.6</v>
      </c>
      <c r="E200" s="389">
        <v>1.1994878878079998</v>
      </c>
      <c r="F200" s="389">
        <v>7.9166200595327982</v>
      </c>
    </row>
    <row r="201" spans="1:6" x14ac:dyDescent="0.25">
      <c r="A201" s="276"/>
      <c r="B201" s="280"/>
      <c r="C201" s="296"/>
      <c r="D201" s="298"/>
      <c r="E201" s="390"/>
      <c r="F201" s="390"/>
    </row>
    <row r="202" spans="1:6" x14ac:dyDescent="0.25">
      <c r="A202" s="276"/>
      <c r="B202" s="280"/>
      <c r="C202" s="296"/>
      <c r="D202" s="298"/>
      <c r="E202" s="390"/>
      <c r="F202" s="390"/>
    </row>
    <row r="203" spans="1:6" x14ac:dyDescent="0.25">
      <c r="A203" s="276"/>
      <c r="B203" s="280"/>
      <c r="C203" s="296"/>
      <c r="D203" s="299"/>
      <c r="E203" s="391"/>
      <c r="F203" s="391"/>
    </row>
    <row r="204" spans="1:6" x14ac:dyDescent="0.25">
      <c r="A204" s="276">
        <v>47</v>
      </c>
      <c r="B204" s="280" t="s">
        <v>245</v>
      </c>
      <c r="C204" s="296" t="s">
        <v>121</v>
      </c>
      <c r="D204" s="297">
        <v>6.6</v>
      </c>
      <c r="E204" s="297">
        <v>5.4896982916640003</v>
      </c>
      <c r="F204" s="297">
        <v>36.2320087249824</v>
      </c>
    </row>
    <row r="205" spans="1:6" x14ac:dyDescent="0.25">
      <c r="A205" s="276"/>
      <c r="B205" s="280"/>
      <c r="C205" s="296"/>
      <c r="D205" s="298"/>
      <c r="E205" s="298"/>
      <c r="F205" s="298"/>
    </row>
    <row r="206" spans="1:6" x14ac:dyDescent="0.25">
      <c r="A206" s="276"/>
      <c r="B206" s="280"/>
      <c r="C206" s="296"/>
      <c r="D206" s="298"/>
      <c r="E206" s="298"/>
      <c r="F206" s="298"/>
    </row>
    <row r="207" spans="1:6" x14ac:dyDescent="0.25">
      <c r="A207" s="276"/>
      <c r="B207" s="280"/>
      <c r="C207" s="296"/>
      <c r="D207" s="299"/>
      <c r="E207" s="299"/>
      <c r="F207" s="299"/>
    </row>
    <row r="208" spans="1:6" x14ac:dyDescent="0.25">
      <c r="A208" s="276">
        <v>48</v>
      </c>
      <c r="B208" s="314" t="s">
        <v>246</v>
      </c>
      <c r="C208" s="315" t="s">
        <v>102</v>
      </c>
      <c r="D208" s="343">
        <v>2</v>
      </c>
      <c r="E208" s="389">
        <v>25.349471299999998</v>
      </c>
      <c r="F208" s="389">
        <v>50.698942599999995</v>
      </c>
    </row>
    <row r="209" spans="1:6" x14ac:dyDescent="0.25">
      <c r="A209" s="276"/>
      <c r="B209" s="314"/>
      <c r="C209" s="315"/>
      <c r="D209" s="343"/>
      <c r="E209" s="390"/>
      <c r="F209" s="390"/>
    </row>
    <row r="210" spans="1:6" x14ac:dyDescent="0.25">
      <c r="A210" s="276"/>
      <c r="B210" s="314"/>
      <c r="C210" s="315"/>
      <c r="D210" s="343"/>
      <c r="E210" s="390"/>
      <c r="F210" s="390"/>
    </row>
    <row r="211" spans="1:6" x14ac:dyDescent="0.25">
      <c r="A211" s="276"/>
      <c r="B211" s="314"/>
      <c r="C211" s="315"/>
      <c r="D211" s="343"/>
      <c r="E211" s="391"/>
      <c r="F211" s="391"/>
    </row>
    <row r="212" spans="1:6" x14ac:dyDescent="0.25">
      <c r="A212" s="276">
        <v>49</v>
      </c>
      <c r="B212" s="314" t="s">
        <v>151</v>
      </c>
      <c r="C212" s="315" t="s">
        <v>50</v>
      </c>
      <c r="D212" s="343">
        <v>6</v>
      </c>
      <c r="E212" s="389">
        <v>1.53493608</v>
      </c>
      <c r="F212" s="389">
        <v>9.2096164800000011</v>
      </c>
    </row>
    <row r="213" spans="1:6" x14ac:dyDescent="0.25">
      <c r="A213" s="276"/>
      <c r="B213" s="314"/>
      <c r="C213" s="315"/>
      <c r="D213" s="343"/>
      <c r="E213" s="390"/>
      <c r="F213" s="390"/>
    </row>
    <row r="214" spans="1:6" x14ac:dyDescent="0.25">
      <c r="A214" s="276"/>
      <c r="B214" s="314"/>
      <c r="C214" s="315"/>
      <c r="D214" s="343"/>
      <c r="E214" s="390"/>
      <c r="F214" s="390"/>
    </row>
    <row r="215" spans="1:6" x14ac:dyDescent="0.25">
      <c r="A215" s="276"/>
      <c r="B215" s="314"/>
      <c r="C215" s="315"/>
      <c r="D215" s="343"/>
      <c r="E215" s="391"/>
      <c r="F215" s="391"/>
    </row>
    <row r="216" spans="1:6" x14ac:dyDescent="0.25">
      <c r="A216" s="276">
        <v>50</v>
      </c>
      <c r="B216" s="314" t="s">
        <v>109</v>
      </c>
      <c r="C216" s="315" t="s">
        <v>50</v>
      </c>
      <c r="D216" s="343">
        <v>8</v>
      </c>
      <c r="E216" s="389">
        <v>1.0412492824000001</v>
      </c>
      <c r="F216" s="389">
        <v>8.3299942592000011</v>
      </c>
    </row>
    <row r="217" spans="1:6" x14ac:dyDescent="0.25">
      <c r="A217" s="276"/>
      <c r="B217" s="314"/>
      <c r="C217" s="315"/>
      <c r="D217" s="343"/>
      <c r="E217" s="390"/>
      <c r="F217" s="390"/>
    </row>
    <row r="218" spans="1:6" x14ac:dyDescent="0.25">
      <c r="A218" s="276"/>
      <c r="B218" s="314"/>
      <c r="C218" s="315"/>
      <c r="D218" s="343"/>
      <c r="E218" s="390"/>
      <c r="F218" s="390"/>
    </row>
    <row r="219" spans="1:6" x14ac:dyDescent="0.25">
      <c r="A219" s="276"/>
      <c r="B219" s="314"/>
      <c r="C219" s="315"/>
      <c r="D219" s="343"/>
      <c r="E219" s="391"/>
      <c r="F219" s="391"/>
    </row>
    <row r="220" spans="1:6" x14ac:dyDescent="0.25">
      <c r="A220" s="276">
        <v>51</v>
      </c>
      <c r="B220" s="280" t="s">
        <v>115</v>
      </c>
      <c r="C220" s="322" t="s">
        <v>102</v>
      </c>
      <c r="D220" s="342">
        <v>1</v>
      </c>
      <c r="E220" s="389">
        <v>15.837335299999999</v>
      </c>
      <c r="F220" s="389">
        <v>15.837335299999999</v>
      </c>
    </row>
    <row r="221" spans="1:6" x14ac:dyDescent="0.25">
      <c r="A221" s="276"/>
      <c r="B221" s="280"/>
      <c r="C221" s="322"/>
      <c r="D221" s="342"/>
      <c r="E221" s="390"/>
      <c r="F221" s="390"/>
    </row>
    <row r="222" spans="1:6" x14ac:dyDescent="0.25">
      <c r="A222" s="276"/>
      <c r="B222" s="280"/>
      <c r="C222" s="322"/>
      <c r="D222" s="342"/>
      <c r="E222" s="390"/>
      <c r="F222" s="390"/>
    </row>
    <row r="223" spans="1:6" x14ac:dyDescent="0.25">
      <c r="A223" s="276"/>
      <c r="B223" s="280"/>
      <c r="C223" s="322"/>
      <c r="D223" s="342"/>
      <c r="E223" s="391"/>
      <c r="F223" s="391"/>
    </row>
    <row r="224" spans="1:6" x14ac:dyDescent="0.25">
      <c r="A224" s="276">
        <v>52</v>
      </c>
      <c r="B224" s="280" t="s">
        <v>159</v>
      </c>
      <c r="C224" s="322" t="s">
        <v>102</v>
      </c>
      <c r="D224" s="297">
        <v>12</v>
      </c>
      <c r="E224" s="389">
        <v>1.3299933587500001</v>
      </c>
      <c r="F224" s="389">
        <v>15.959920305000001</v>
      </c>
    </row>
    <row r="225" spans="1:6" x14ac:dyDescent="0.25">
      <c r="A225" s="276"/>
      <c r="B225" s="280"/>
      <c r="C225" s="322"/>
      <c r="D225" s="298"/>
      <c r="E225" s="390"/>
      <c r="F225" s="390"/>
    </row>
    <row r="226" spans="1:6" x14ac:dyDescent="0.25">
      <c r="A226" s="276"/>
      <c r="B226" s="280"/>
      <c r="C226" s="322"/>
      <c r="D226" s="298"/>
      <c r="E226" s="390"/>
      <c r="F226" s="390"/>
    </row>
    <row r="227" spans="1:6" x14ac:dyDescent="0.25">
      <c r="A227" s="276"/>
      <c r="B227" s="280"/>
      <c r="C227" s="322"/>
      <c r="D227" s="299"/>
      <c r="E227" s="391"/>
      <c r="F227" s="391"/>
    </row>
    <row r="228" spans="1:6" x14ac:dyDescent="0.25">
      <c r="A228" s="276">
        <v>53</v>
      </c>
      <c r="B228" s="280" t="s">
        <v>157</v>
      </c>
      <c r="C228" s="322" t="s">
        <v>50</v>
      </c>
      <c r="D228" s="296">
        <v>15</v>
      </c>
      <c r="E228" s="389">
        <v>2.7462690400000005</v>
      </c>
      <c r="F228" s="389">
        <v>41.194035600000007</v>
      </c>
    </row>
    <row r="229" spans="1:6" x14ac:dyDescent="0.25">
      <c r="A229" s="276"/>
      <c r="B229" s="280"/>
      <c r="C229" s="322"/>
      <c r="D229" s="296"/>
      <c r="E229" s="390"/>
      <c r="F229" s="390"/>
    </row>
    <row r="230" spans="1:6" x14ac:dyDescent="0.25">
      <c r="A230" s="276"/>
      <c r="B230" s="280"/>
      <c r="C230" s="322"/>
      <c r="D230" s="296"/>
      <c r="E230" s="390"/>
      <c r="F230" s="390"/>
    </row>
    <row r="231" spans="1:6" x14ac:dyDescent="0.25">
      <c r="A231" s="276"/>
      <c r="B231" s="280"/>
      <c r="C231" s="322"/>
      <c r="D231" s="296"/>
      <c r="E231" s="391"/>
      <c r="F231" s="391"/>
    </row>
    <row r="232" spans="1:6" x14ac:dyDescent="0.25">
      <c r="A232" s="276">
        <v>54</v>
      </c>
      <c r="B232" s="280" t="s">
        <v>159</v>
      </c>
      <c r="C232" s="322" t="s">
        <v>102</v>
      </c>
      <c r="D232" s="296">
        <v>10</v>
      </c>
      <c r="E232" s="297">
        <v>0.48888454650000024</v>
      </c>
      <c r="F232" s="297">
        <v>4.8888454650000028</v>
      </c>
    </row>
    <row r="233" spans="1:6" x14ac:dyDescent="0.25">
      <c r="A233" s="276"/>
      <c r="B233" s="280"/>
      <c r="C233" s="322"/>
      <c r="D233" s="296"/>
      <c r="E233" s="298"/>
      <c r="F233" s="298"/>
    </row>
    <row r="234" spans="1:6" x14ac:dyDescent="0.25">
      <c r="A234" s="276"/>
      <c r="B234" s="280"/>
      <c r="C234" s="322"/>
      <c r="D234" s="296"/>
      <c r="E234" s="298"/>
      <c r="F234" s="298"/>
    </row>
    <row r="235" spans="1:6" x14ac:dyDescent="0.25">
      <c r="A235" s="276"/>
      <c r="B235" s="280"/>
      <c r="C235" s="322"/>
      <c r="D235" s="296"/>
      <c r="E235" s="299"/>
      <c r="F235" s="299"/>
    </row>
    <row r="236" spans="1:6" x14ac:dyDescent="0.25">
      <c r="A236" s="276">
        <v>55</v>
      </c>
      <c r="B236" s="280" t="s">
        <v>163</v>
      </c>
      <c r="C236" s="296" t="s">
        <v>102</v>
      </c>
      <c r="D236" s="297">
        <v>1</v>
      </c>
      <c r="E236" s="389">
        <v>1.7762609999999999</v>
      </c>
      <c r="F236" s="389">
        <v>1.7762609999999999</v>
      </c>
    </row>
    <row r="237" spans="1:6" x14ac:dyDescent="0.25">
      <c r="A237" s="276"/>
      <c r="B237" s="280"/>
      <c r="C237" s="296"/>
      <c r="D237" s="298"/>
      <c r="E237" s="390"/>
      <c r="F237" s="390"/>
    </row>
    <row r="238" spans="1:6" x14ac:dyDescent="0.25">
      <c r="A238" s="276"/>
      <c r="B238" s="280"/>
      <c r="C238" s="296"/>
      <c r="D238" s="298"/>
      <c r="E238" s="390"/>
      <c r="F238" s="390"/>
    </row>
    <row r="239" spans="1:6" x14ac:dyDescent="0.25">
      <c r="A239" s="276"/>
      <c r="B239" s="280"/>
      <c r="C239" s="296"/>
      <c r="D239" s="299"/>
      <c r="E239" s="391"/>
      <c r="F239" s="391"/>
    </row>
    <row r="240" spans="1:6" x14ac:dyDescent="0.25">
      <c r="A240" s="276">
        <v>56</v>
      </c>
      <c r="B240" s="280" t="s">
        <v>166</v>
      </c>
      <c r="C240" s="296" t="s">
        <v>102</v>
      </c>
      <c r="D240" s="297">
        <v>2</v>
      </c>
      <c r="E240" s="389">
        <v>3.6142746120000004</v>
      </c>
      <c r="F240" s="389">
        <v>7.2285492240000009</v>
      </c>
    </row>
    <row r="241" spans="1:6" x14ac:dyDescent="0.25">
      <c r="A241" s="276"/>
      <c r="B241" s="280"/>
      <c r="C241" s="296"/>
      <c r="D241" s="298"/>
      <c r="E241" s="390"/>
      <c r="F241" s="390"/>
    </row>
    <row r="242" spans="1:6" x14ac:dyDescent="0.25">
      <c r="A242" s="276"/>
      <c r="B242" s="280"/>
      <c r="C242" s="296"/>
      <c r="D242" s="298"/>
      <c r="E242" s="390"/>
      <c r="F242" s="390"/>
    </row>
    <row r="243" spans="1:6" x14ac:dyDescent="0.25">
      <c r="A243" s="276"/>
      <c r="B243" s="280"/>
      <c r="C243" s="296"/>
      <c r="D243" s="299"/>
      <c r="E243" s="391"/>
      <c r="F243" s="391"/>
    </row>
    <row r="244" spans="1:6" x14ac:dyDescent="0.25">
      <c r="A244" s="276">
        <v>57</v>
      </c>
      <c r="B244" s="280" t="s">
        <v>169</v>
      </c>
      <c r="C244" s="296" t="s">
        <v>102</v>
      </c>
      <c r="D244" s="297">
        <v>1</v>
      </c>
      <c r="E244" s="389">
        <v>5.3956989000000011</v>
      </c>
      <c r="F244" s="389">
        <v>5.3956989000000011</v>
      </c>
    </row>
    <row r="245" spans="1:6" x14ac:dyDescent="0.25">
      <c r="A245" s="276"/>
      <c r="B245" s="280"/>
      <c r="C245" s="296"/>
      <c r="D245" s="298"/>
      <c r="E245" s="390"/>
      <c r="F245" s="390"/>
    </row>
    <row r="246" spans="1:6" x14ac:dyDescent="0.25">
      <c r="A246" s="276"/>
      <c r="B246" s="280"/>
      <c r="C246" s="296"/>
      <c r="D246" s="298"/>
      <c r="E246" s="390"/>
      <c r="F246" s="390"/>
    </row>
    <row r="247" spans="1:6" x14ac:dyDescent="0.25">
      <c r="A247" s="276"/>
      <c r="B247" s="280"/>
      <c r="C247" s="296"/>
      <c r="D247" s="299"/>
      <c r="E247" s="391"/>
      <c r="F247" s="391"/>
    </row>
    <row r="248" spans="1:6" x14ac:dyDescent="0.25">
      <c r="A248" s="276">
        <v>58</v>
      </c>
      <c r="B248" s="280" t="s">
        <v>172</v>
      </c>
      <c r="C248" s="296" t="s">
        <v>102</v>
      </c>
      <c r="D248" s="297">
        <v>2</v>
      </c>
      <c r="E248" s="389">
        <v>0.33967836000000001</v>
      </c>
      <c r="F248" s="389">
        <v>0.67935672000000003</v>
      </c>
    </row>
    <row r="249" spans="1:6" x14ac:dyDescent="0.25">
      <c r="A249" s="276"/>
      <c r="B249" s="280"/>
      <c r="C249" s="296"/>
      <c r="D249" s="298"/>
      <c r="E249" s="390"/>
      <c r="F249" s="390"/>
    </row>
    <row r="250" spans="1:6" x14ac:dyDescent="0.25">
      <c r="A250" s="276"/>
      <c r="B250" s="280"/>
      <c r="C250" s="296"/>
      <c r="D250" s="298"/>
      <c r="E250" s="390"/>
      <c r="F250" s="390"/>
    </row>
    <row r="251" spans="1:6" x14ac:dyDescent="0.25">
      <c r="A251" s="276"/>
      <c r="B251" s="280"/>
      <c r="C251" s="296"/>
      <c r="D251" s="299"/>
      <c r="E251" s="391"/>
      <c r="F251" s="391"/>
    </row>
    <row r="252" spans="1:6" x14ac:dyDescent="0.25">
      <c r="A252" s="276">
        <v>59</v>
      </c>
      <c r="B252" s="280" t="s">
        <v>247</v>
      </c>
      <c r="C252" s="296" t="s">
        <v>121</v>
      </c>
      <c r="D252" s="297">
        <v>10</v>
      </c>
      <c r="E252" s="389">
        <v>1.6291285536</v>
      </c>
      <c r="F252" s="389">
        <v>16.291285536</v>
      </c>
    </row>
    <row r="253" spans="1:6" x14ac:dyDescent="0.25">
      <c r="A253" s="276"/>
      <c r="B253" s="280"/>
      <c r="C253" s="296"/>
      <c r="D253" s="298"/>
      <c r="E253" s="390"/>
      <c r="F253" s="390"/>
    </row>
    <row r="254" spans="1:6" x14ac:dyDescent="0.25">
      <c r="A254" s="276"/>
      <c r="B254" s="280"/>
      <c r="C254" s="296"/>
      <c r="D254" s="298"/>
      <c r="E254" s="390"/>
      <c r="F254" s="390"/>
    </row>
    <row r="255" spans="1:6" x14ac:dyDescent="0.25">
      <c r="A255" s="276"/>
      <c r="B255" s="280"/>
      <c r="C255" s="296"/>
      <c r="D255" s="299"/>
      <c r="E255" s="391"/>
      <c r="F255" s="391"/>
    </row>
    <row r="256" spans="1:6" x14ac:dyDescent="0.25">
      <c r="A256" s="276">
        <v>60</v>
      </c>
      <c r="B256" s="314" t="s">
        <v>211</v>
      </c>
      <c r="C256" s="296" t="s">
        <v>103</v>
      </c>
      <c r="D256" s="315">
        <v>14.5</v>
      </c>
      <c r="E256" s="389">
        <v>6.6458287152000004</v>
      </c>
      <c r="F256" s="389">
        <v>96.364516370400011</v>
      </c>
    </row>
    <row r="257" spans="1:6" x14ac:dyDescent="0.25">
      <c r="A257" s="276"/>
      <c r="B257" s="314"/>
      <c r="C257" s="296"/>
      <c r="D257" s="315"/>
      <c r="E257" s="390"/>
      <c r="F257" s="390"/>
    </row>
    <row r="258" spans="1:6" x14ac:dyDescent="0.25">
      <c r="A258" s="276"/>
      <c r="B258" s="314"/>
      <c r="C258" s="296"/>
      <c r="D258" s="315"/>
      <c r="E258" s="390"/>
      <c r="F258" s="390"/>
    </row>
    <row r="259" spans="1:6" x14ac:dyDescent="0.25">
      <c r="A259" s="276"/>
      <c r="B259" s="314"/>
      <c r="C259" s="296"/>
      <c r="D259" s="315"/>
      <c r="E259" s="391"/>
      <c r="F259" s="391"/>
    </row>
    <row r="260" spans="1:6" x14ac:dyDescent="0.25">
      <c r="A260" s="276">
        <v>61</v>
      </c>
      <c r="B260" s="280" t="s">
        <v>212</v>
      </c>
      <c r="C260" s="296" t="s">
        <v>103</v>
      </c>
      <c r="D260" s="297">
        <v>10.5</v>
      </c>
      <c r="E260" s="297">
        <v>0.83834542784999999</v>
      </c>
      <c r="F260" s="297">
        <v>8.8026269924249991</v>
      </c>
    </row>
    <row r="261" spans="1:6" x14ac:dyDescent="0.25">
      <c r="A261" s="276"/>
      <c r="B261" s="280"/>
      <c r="C261" s="296"/>
      <c r="D261" s="298"/>
      <c r="E261" s="298"/>
      <c r="F261" s="298"/>
    </row>
    <row r="262" spans="1:6" x14ac:dyDescent="0.25">
      <c r="A262" s="276"/>
      <c r="B262" s="280"/>
      <c r="C262" s="296"/>
      <c r="D262" s="298"/>
      <c r="E262" s="298"/>
      <c r="F262" s="298"/>
    </row>
    <row r="263" spans="1:6" x14ac:dyDescent="0.25">
      <c r="A263" s="276"/>
      <c r="B263" s="280"/>
      <c r="C263" s="296"/>
      <c r="D263" s="299"/>
      <c r="E263" s="299"/>
      <c r="F263" s="299"/>
    </row>
    <row r="264" spans="1:6" x14ac:dyDescent="0.25">
      <c r="A264" s="276">
        <v>62</v>
      </c>
      <c r="B264" s="280" t="s">
        <v>136</v>
      </c>
      <c r="C264" s="296" t="s">
        <v>113</v>
      </c>
      <c r="D264" s="297">
        <v>4</v>
      </c>
      <c r="E264" s="389">
        <v>2.5897644191999998</v>
      </c>
      <c r="F264" s="389">
        <v>10.359057676799999</v>
      </c>
    </row>
    <row r="265" spans="1:6" x14ac:dyDescent="0.25">
      <c r="A265" s="276"/>
      <c r="B265" s="280"/>
      <c r="C265" s="296"/>
      <c r="D265" s="298"/>
      <c r="E265" s="390"/>
      <c r="F265" s="390"/>
    </row>
    <row r="266" spans="1:6" x14ac:dyDescent="0.25">
      <c r="A266" s="276"/>
      <c r="B266" s="280"/>
      <c r="C266" s="296"/>
      <c r="D266" s="298"/>
      <c r="E266" s="390"/>
      <c r="F266" s="390"/>
    </row>
    <row r="267" spans="1:6" x14ac:dyDescent="0.25">
      <c r="A267" s="276"/>
      <c r="B267" s="280"/>
      <c r="C267" s="296"/>
      <c r="D267" s="299"/>
      <c r="E267" s="391"/>
      <c r="F267" s="391"/>
    </row>
    <row r="268" spans="1:6" x14ac:dyDescent="0.25">
      <c r="A268" s="276">
        <v>63</v>
      </c>
      <c r="B268" s="280" t="s">
        <v>112</v>
      </c>
      <c r="C268" s="296" t="s">
        <v>113</v>
      </c>
      <c r="D268" s="297">
        <v>1</v>
      </c>
      <c r="E268" s="389">
        <v>9.9175003520000011</v>
      </c>
      <c r="F268" s="389">
        <v>9.9175003520000011</v>
      </c>
    </row>
    <row r="269" spans="1:6" x14ac:dyDescent="0.25">
      <c r="A269" s="276"/>
      <c r="B269" s="280"/>
      <c r="C269" s="296"/>
      <c r="D269" s="298"/>
      <c r="E269" s="390"/>
      <c r="F269" s="390"/>
    </row>
    <row r="270" spans="1:6" x14ac:dyDescent="0.25">
      <c r="A270" s="276"/>
      <c r="B270" s="280"/>
      <c r="C270" s="296"/>
      <c r="D270" s="298"/>
      <c r="E270" s="390"/>
      <c r="F270" s="390"/>
    </row>
    <row r="271" spans="1:6" x14ac:dyDescent="0.25">
      <c r="A271" s="276"/>
      <c r="B271" s="280"/>
      <c r="C271" s="296"/>
      <c r="D271" s="299"/>
      <c r="E271" s="391"/>
      <c r="F271" s="391"/>
    </row>
    <row r="272" spans="1:6" x14ac:dyDescent="0.25">
      <c r="A272" s="276">
        <v>64</v>
      </c>
      <c r="B272" s="314" t="s">
        <v>179</v>
      </c>
      <c r="C272" s="296" t="s">
        <v>113</v>
      </c>
      <c r="D272" s="315">
        <v>1</v>
      </c>
      <c r="E272" s="389">
        <v>6.2096890560000002</v>
      </c>
      <c r="F272" s="389">
        <v>6.2096890560000002</v>
      </c>
    </row>
    <row r="273" spans="1:6" x14ac:dyDescent="0.25">
      <c r="A273" s="276"/>
      <c r="B273" s="314"/>
      <c r="C273" s="296"/>
      <c r="D273" s="315"/>
      <c r="E273" s="390"/>
      <c r="F273" s="390"/>
    </row>
    <row r="274" spans="1:6" x14ac:dyDescent="0.25">
      <c r="A274" s="276"/>
      <c r="B274" s="314"/>
      <c r="C274" s="296"/>
      <c r="D274" s="315"/>
      <c r="E274" s="390"/>
      <c r="F274" s="390"/>
    </row>
    <row r="275" spans="1:6" x14ac:dyDescent="0.25">
      <c r="A275" s="276"/>
      <c r="B275" s="314"/>
      <c r="C275" s="296"/>
      <c r="D275" s="315"/>
      <c r="E275" s="391"/>
      <c r="F275" s="391"/>
    </row>
    <row r="276" spans="1:6" x14ac:dyDescent="0.25">
      <c r="A276" s="276">
        <v>65</v>
      </c>
      <c r="B276" s="314" t="s">
        <v>221</v>
      </c>
      <c r="C276" s="296" t="s">
        <v>103</v>
      </c>
      <c r="D276" s="315">
        <v>3.7</v>
      </c>
      <c r="E276" s="389">
        <v>18.402450999199999</v>
      </c>
      <c r="F276" s="389">
        <v>68.089068697040005</v>
      </c>
    </row>
    <row r="277" spans="1:6" x14ac:dyDescent="0.25">
      <c r="A277" s="276"/>
      <c r="B277" s="314"/>
      <c r="C277" s="296"/>
      <c r="D277" s="315"/>
      <c r="E277" s="390"/>
      <c r="F277" s="390"/>
    </row>
    <row r="278" spans="1:6" x14ac:dyDescent="0.25">
      <c r="A278" s="276"/>
      <c r="B278" s="314"/>
      <c r="C278" s="296"/>
      <c r="D278" s="315"/>
      <c r="E278" s="390"/>
      <c r="F278" s="390"/>
    </row>
    <row r="279" spans="1:6" x14ac:dyDescent="0.25">
      <c r="A279" s="276"/>
      <c r="B279" s="314"/>
      <c r="C279" s="296"/>
      <c r="D279" s="315"/>
      <c r="E279" s="391"/>
      <c r="F279" s="391"/>
    </row>
    <row r="280" spans="1:6" x14ac:dyDescent="0.25">
      <c r="A280" s="276">
        <v>66</v>
      </c>
      <c r="B280" s="314" t="s">
        <v>225</v>
      </c>
      <c r="C280" s="296" t="s">
        <v>50</v>
      </c>
      <c r="D280" s="315">
        <v>5.8</v>
      </c>
      <c r="E280" s="389">
        <v>3.3920658450000003</v>
      </c>
      <c r="F280" s="389">
        <v>19.673981901000001</v>
      </c>
    </row>
    <row r="281" spans="1:6" x14ac:dyDescent="0.25">
      <c r="A281" s="276"/>
      <c r="B281" s="314"/>
      <c r="C281" s="296"/>
      <c r="D281" s="315"/>
      <c r="E281" s="390"/>
      <c r="F281" s="390"/>
    </row>
    <row r="282" spans="1:6" x14ac:dyDescent="0.25">
      <c r="A282" s="276"/>
      <c r="B282" s="314"/>
      <c r="C282" s="296"/>
      <c r="D282" s="315"/>
      <c r="E282" s="390"/>
      <c r="F282" s="390"/>
    </row>
    <row r="283" spans="1:6" x14ac:dyDescent="0.25">
      <c r="A283" s="276"/>
      <c r="B283" s="314"/>
      <c r="C283" s="296"/>
      <c r="D283" s="315"/>
      <c r="E283" s="391"/>
      <c r="F283" s="391"/>
    </row>
    <row r="284" spans="1:6" x14ac:dyDescent="0.25">
      <c r="A284" s="276">
        <v>67</v>
      </c>
      <c r="B284" s="314" t="s">
        <v>226</v>
      </c>
      <c r="C284" s="296" t="s">
        <v>49</v>
      </c>
      <c r="D284" s="315">
        <v>5</v>
      </c>
      <c r="E284" s="389">
        <v>0.52763371920000002</v>
      </c>
      <c r="F284" s="389">
        <v>2.6381685959999999</v>
      </c>
    </row>
    <row r="285" spans="1:6" x14ac:dyDescent="0.25">
      <c r="A285" s="276"/>
      <c r="B285" s="314"/>
      <c r="C285" s="296"/>
      <c r="D285" s="315"/>
      <c r="E285" s="390"/>
      <c r="F285" s="390"/>
    </row>
    <row r="286" spans="1:6" x14ac:dyDescent="0.25">
      <c r="A286" s="276"/>
      <c r="B286" s="314"/>
      <c r="C286" s="296"/>
      <c r="D286" s="315"/>
      <c r="E286" s="390"/>
      <c r="F286" s="390"/>
    </row>
    <row r="287" spans="1:6" x14ac:dyDescent="0.25">
      <c r="A287" s="276"/>
      <c r="B287" s="314"/>
      <c r="C287" s="296"/>
      <c r="D287" s="315"/>
      <c r="E287" s="391"/>
      <c r="F287" s="391"/>
    </row>
    <row r="288" spans="1:6" x14ac:dyDescent="0.25">
      <c r="A288" s="276">
        <v>68</v>
      </c>
      <c r="B288" s="314" t="s">
        <v>229</v>
      </c>
      <c r="C288" s="296" t="s">
        <v>103</v>
      </c>
      <c r="D288" s="315">
        <v>1.9</v>
      </c>
      <c r="E288" s="297">
        <v>1.0888056749999999</v>
      </c>
      <c r="F288" s="297">
        <v>2.0687307824999999</v>
      </c>
    </row>
    <row r="289" spans="1:6" x14ac:dyDescent="0.25">
      <c r="A289" s="276"/>
      <c r="B289" s="314"/>
      <c r="C289" s="296"/>
      <c r="D289" s="315"/>
      <c r="E289" s="298"/>
      <c r="F289" s="298"/>
    </row>
    <row r="290" spans="1:6" x14ac:dyDescent="0.25">
      <c r="A290" s="276"/>
      <c r="B290" s="314"/>
      <c r="C290" s="296"/>
      <c r="D290" s="315"/>
      <c r="E290" s="298"/>
      <c r="F290" s="298"/>
    </row>
    <row r="291" spans="1:6" x14ac:dyDescent="0.25">
      <c r="A291" s="276"/>
      <c r="B291" s="314"/>
      <c r="C291" s="296"/>
      <c r="D291" s="315"/>
      <c r="E291" s="299"/>
      <c r="F291" s="299"/>
    </row>
    <row r="292" spans="1:6" x14ac:dyDescent="0.25">
      <c r="A292" s="276">
        <v>69</v>
      </c>
      <c r="B292" s="314" t="s">
        <v>192</v>
      </c>
      <c r="C292" s="296" t="s">
        <v>103</v>
      </c>
      <c r="D292" s="315">
        <v>2.1</v>
      </c>
      <c r="E292" s="389">
        <v>22.645223999999999</v>
      </c>
      <c r="F292" s="389">
        <v>47.554970400000002</v>
      </c>
    </row>
    <row r="293" spans="1:6" x14ac:dyDescent="0.25">
      <c r="A293" s="276"/>
      <c r="B293" s="314"/>
      <c r="C293" s="296"/>
      <c r="D293" s="315"/>
      <c r="E293" s="390"/>
      <c r="F293" s="390"/>
    </row>
    <row r="294" spans="1:6" x14ac:dyDescent="0.25">
      <c r="A294" s="276"/>
      <c r="B294" s="314"/>
      <c r="C294" s="296"/>
      <c r="D294" s="315"/>
      <c r="E294" s="390"/>
      <c r="F294" s="390"/>
    </row>
    <row r="295" spans="1:6" x14ac:dyDescent="0.25">
      <c r="A295" s="276"/>
      <c r="B295" s="314"/>
      <c r="C295" s="296"/>
      <c r="D295" s="315"/>
      <c r="E295" s="391"/>
      <c r="F295" s="391"/>
    </row>
    <row r="296" spans="1:6" x14ac:dyDescent="0.25">
      <c r="A296" s="386"/>
      <c r="B296" s="312" t="s">
        <v>248</v>
      </c>
      <c r="C296" s="296"/>
      <c r="D296" s="297"/>
      <c r="E296" s="389"/>
      <c r="F296" s="389">
        <v>514.9222261570801</v>
      </c>
    </row>
    <row r="297" spans="1:6" x14ac:dyDescent="0.25">
      <c r="A297" s="387"/>
      <c r="B297" s="313"/>
      <c r="C297" s="296"/>
      <c r="D297" s="298"/>
      <c r="E297" s="390"/>
      <c r="F297" s="390"/>
    </row>
    <row r="298" spans="1:6" x14ac:dyDescent="0.25">
      <c r="A298" s="387"/>
      <c r="B298" s="313"/>
      <c r="C298" s="296"/>
      <c r="D298" s="298"/>
      <c r="E298" s="390"/>
      <c r="F298" s="390"/>
    </row>
    <row r="299" spans="1:6" x14ac:dyDescent="0.25">
      <c r="A299" s="388"/>
      <c r="B299" s="313"/>
      <c r="C299" s="296"/>
      <c r="D299" s="299"/>
      <c r="E299" s="391"/>
      <c r="F299" s="391"/>
    </row>
    <row r="300" spans="1:6" x14ac:dyDescent="0.25">
      <c r="A300" s="386"/>
      <c r="B300" s="301" t="s">
        <v>249</v>
      </c>
      <c r="C300" s="281"/>
      <c r="D300" s="284"/>
      <c r="E300" s="392"/>
      <c r="F300" s="389"/>
    </row>
    <row r="301" spans="1:6" x14ac:dyDescent="0.25">
      <c r="A301" s="387"/>
      <c r="B301" s="313"/>
      <c r="C301" s="282"/>
      <c r="D301" s="285"/>
      <c r="E301" s="393"/>
      <c r="F301" s="390"/>
    </row>
    <row r="302" spans="1:6" x14ac:dyDescent="0.25">
      <c r="A302" s="387"/>
      <c r="B302" s="313"/>
      <c r="C302" s="282"/>
      <c r="D302" s="285"/>
      <c r="E302" s="393"/>
      <c r="F302" s="390"/>
    </row>
    <row r="303" spans="1:6" x14ac:dyDescent="0.25">
      <c r="A303" s="388"/>
      <c r="B303" s="313"/>
      <c r="C303" s="283"/>
      <c r="D303" s="286"/>
      <c r="E303" s="394"/>
      <c r="F303" s="391"/>
    </row>
    <row r="304" spans="1:6" x14ac:dyDescent="0.25">
      <c r="A304" s="386" t="s">
        <v>362</v>
      </c>
      <c r="B304" s="280" t="s">
        <v>140</v>
      </c>
      <c r="C304" s="296" t="s">
        <v>104</v>
      </c>
      <c r="D304" s="297">
        <v>0.35</v>
      </c>
      <c r="E304" s="389">
        <v>17.5157053</v>
      </c>
      <c r="F304" s="389">
        <v>6.1304968549999996</v>
      </c>
    </row>
    <row r="305" spans="1:6" x14ac:dyDescent="0.25">
      <c r="A305" s="387"/>
      <c r="B305" s="280"/>
      <c r="C305" s="296"/>
      <c r="D305" s="298"/>
      <c r="E305" s="390"/>
      <c r="F305" s="390"/>
    </row>
    <row r="306" spans="1:6" x14ac:dyDescent="0.25">
      <c r="A306" s="387"/>
      <c r="B306" s="280"/>
      <c r="C306" s="296"/>
      <c r="D306" s="298"/>
      <c r="E306" s="390"/>
      <c r="F306" s="390"/>
    </row>
    <row r="307" spans="1:6" x14ac:dyDescent="0.25">
      <c r="A307" s="388"/>
      <c r="B307" s="280"/>
      <c r="C307" s="296"/>
      <c r="D307" s="299"/>
      <c r="E307" s="391"/>
      <c r="F307" s="391"/>
    </row>
    <row r="308" spans="1:6" x14ac:dyDescent="0.25">
      <c r="A308" s="386" t="s">
        <v>363</v>
      </c>
      <c r="B308" s="280" t="s">
        <v>182</v>
      </c>
      <c r="C308" s="296" t="s">
        <v>103</v>
      </c>
      <c r="D308" s="297">
        <v>9.4</v>
      </c>
      <c r="E308" s="389">
        <v>0.50895149000000006</v>
      </c>
      <c r="F308" s="389">
        <v>4.7841440060000009</v>
      </c>
    </row>
    <row r="309" spans="1:6" x14ac:dyDescent="0.25">
      <c r="A309" s="387"/>
      <c r="B309" s="280"/>
      <c r="C309" s="296"/>
      <c r="D309" s="298"/>
      <c r="E309" s="390"/>
      <c r="F309" s="390"/>
    </row>
    <row r="310" spans="1:6" x14ac:dyDescent="0.25">
      <c r="A310" s="387"/>
      <c r="B310" s="280"/>
      <c r="C310" s="296"/>
      <c r="D310" s="298"/>
      <c r="E310" s="390"/>
      <c r="F310" s="390"/>
    </row>
    <row r="311" spans="1:6" x14ac:dyDescent="0.25">
      <c r="A311" s="388"/>
      <c r="B311" s="280"/>
      <c r="C311" s="296"/>
      <c r="D311" s="299"/>
      <c r="E311" s="391"/>
      <c r="F311" s="391"/>
    </row>
    <row r="312" spans="1:6" x14ac:dyDescent="0.25">
      <c r="A312" s="386" t="s">
        <v>364</v>
      </c>
      <c r="B312" s="280" t="s">
        <v>183</v>
      </c>
      <c r="C312" s="296" t="s">
        <v>103</v>
      </c>
      <c r="D312" s="297">
        <v>9.4</v>
      </c>
      <c r="E312" s="389">
        <v>0.33281487200000004</v>
      </c>
      <c r="F312" s="389">
        <v>3.1284597968000005</v>
      </c>
    </row>
    <row r="313" spans="1:6" x14ac:dyDescent="0.25">
      <c r="A313" s="387"/>
      <c r="B313" s="280"/>
      <c r="C313" s="296"/>
      <c r="D313" s="298"/>
      <c r="E313" s="390"/>
      <c r="F313" s="390"/>
    </row>
    <row r="314" spans="1:6" x14ac:dyDescent="0.25">
      <c r="A314" s="387"/>
      <c r="B314" s="280"/>
      <c r="C314" s="296"/>
      <c r="D314" s="298"/>
      <c r="E314" s="390"/>
      <c r="F314" s="390"/>
    </row>
    <row r="315" spans="1:6" x14ac:dyDescent="0.25">
      <c r="A315" s="388"/>
      <c r="B315" s="280"/>
      <c r="C315" s="296"/>
      <c r="D315" s="299"/>
      <c r="E315" s="391"/>
      <c r="F315" s="391"/>
    </row>
    <row r="316" spans="1:6" x14ac:dyDescent="0.25">
      <c r="A316" s="386" t="s">
        <v>365</v>
      </c>
      <c r="B316" s="280" t="s">
        <v>185</v>
      </c>
      <c r="C316" s="296" t="s">
        <v>104</v>
      </c>
      <c r="D316" s="297">
        <v>5.0000000000000001E-3</v>
      </c>
      <c r="E316" s="297">
        <v>69.617194337749993</v>
      </c>
      <c r="F316" s="297">
        <v>0.7</v>
      </c>
    </row>
    <row r="317" spans="1:6" x14ac:dyDescent="0.25">
      <c r="A317" s="387"/>
      <c r="B317" s="280"/>
      <c r="C317" s="296"/>
      <c r="D317" s="298"/>
      <c r="E317" s="298"/>
      <c r="F317" s="298"/>
    </row>
    <row r="318" spans="1:6" x14ac:dyDescent="0.25">
      <c r="A318" s="387"/>
      <c r="B318" s="280"/>
      <c r="C318" s="296"/>
      <c r="D318" s="298"/>
      <c r="E318" s="298"/>
      <c r="F318" s="298"/>
    </row>
    <row r="319" spans="1:6" x14ac:dyDescent="0.25">
      <c r="A319" s="388"/>
      <c r="B319" s="280"/>
      <c r="C319" s="296"/>
      <c r="D319" s="299"/>
      <c r="E319" s="299"/>
      <c r="F319" s="299"/>
    </row>
    <row r="320" spans="1:6" x14ac:dyDescent="0.25">
      <c r="A320" s="386" t="s">
        <v>366</v>
      </c>
      <c r="B320" s="280" t="s">
        <v>186</v>
      </c>
      <c r="C320" s="296" t="s">
        <v>49</v>
      </c>
      <c r="D320" s="297">
        <v>4</v>
      </c>
      <c r="E320" s="389">
        <v>0.52763371920000002</v>
      </c>
      <c r="F320" s="389">
        <v>2.1105348768000001</v>
      </c>
    </row>
    <row r="321" spans="1:6" x14ac:dyDescent="0.25">
      <c r="A321" s="387"/>
      <c r="B321" s="280"/>
      <c r="C321" s="296"/>
      <c r="D321" s="298"/>
      <c r="E321" s="390"/>
      <c r="F321" s="390"/>
    </row>
    <row r="322" spans="1:6" x14ac:dyDescent="0.25">
      <c r="A322" s="387"/>
      <c r="B322" s="280"/>
      <c r="C322" s="296"/>
      <c r="D322" s="298"/>
      <c r="E322" s="390"/>
      <c r="F322" s="390"/>
    </row>
    <row r="323" spans="1:6" x14ac:dyDescent="0.25">
      <c r="A323" s="388"/>
      <c r="B323" s="280"/>
      <c r="C323" s="296"/>
      <c r="D323" s="299"/>
      <c r="E323" s="391"/>
      <c r="F323" s="391"/>
    </row>
    <row r="324" spans="1:6" x14ac:dyDescent="0.25">
      <c r="A324" s="386" t="s">
        <v>367</v>
      </c>
      <c r="B324" s="280" t="s">
        <v>123</v>
      </c>
      <c r="C324" s="296" t="s">
        <v>121</v>
      </c>
      <c r="D324" s="297">
        <v>1.68</v>
      </c>
      <c r="E324" s="389">
        <v>31.666666666666668</v>
      </c>
      <c r="F324" s="389">
        <v>53.2</v>
      </c>
    </row>
    <row r="325" spans="1:6" x14ac:dyDescent="0.25">
      <c r="A325" s="387"/>
      <c r="B325" s="280"/>
      <c r="C325" s="296"/>
      <c r="D325" s="298"/>
      <c r="E325" s="390"/>
      <c r="F325" s="390"/>
    </row>
    <row r="326" spans="1:6" x14ac:dyDescent="0.25">
      <c r="A326" s="387"/>
      <c r="B326" s="280"/>
      <c r="C326" s="296"/>
      <c r="D326" s="298"/>
      <c r="E326" s="390"/>
      <c r="F326" s="390"/>
    </row>
    <row r="327" spans="1:6" x14ac:dyDescent="0.25">
      <c r="A327" s="388"/>
      <c r="B327" s="280"/>
      <c r="C327" s="296"/>
      <c r="D327" s="299"/>
      <c r="E327" s="391"/>
      <c r="F327" s="391"/>
    </row>
    <row r="328" spans="1:6" x14ac:dyDescent="0.25">
      <c r="A328" s="386" t="s">
        <v>368</v>
      </c>
      <c r="B328" s="280" t="s">
        <v>126</v>
      </c>
      <c r="C328" s="296" t="s">
        <v>121</v>
      </c>
      <c r="D328" s="297">
        <v>9.4</v>
      </c>
      <c r="E328" s="389">
        <v>1.1997853878079998</v>
      </c>
      <c r="F328" s="389">
        <v>11.277982645395198</v>
      </c>
    </row>
    <row r="329" spans="1:6" x14ac:dyDescent="0.25">
      <c r="A329" s="387"/>
      <c r="B329" s="280"/>
      <c r="C329" s="296"/>
      <c r="D329" s="298"/>
      <c r="E329" s="390"/>
      <c r="F329" s="390"/>
    </row>
    <row r="330" spans="1:6" x14ac:dyDescent="0.25">
      <c r="A330" s="387"/>
      <c r="B330" s="280"/>
      <c r="C330" s="296"/>
      <c r="D330" s="298"/>
      <c r="E330" s="390"/>
      <c r="F330" s="390"/>
    </row>
    <row r="331" spans="1:6" x14ac:dyDescent="0.25">
      <c r="A331" s="388"/>
      <c r="B331" s="280"/>
      <c r="C331" s="296"/>
      <c r="D331" s="299"/>
      <c r="E331" s="391"/>
      <c r="F331" s="391"/>
    </row>
    <row r="332" spans="1:6" x14ac:dyDescent="0.25">
      <c r="A332" s="386" t="s">
        <v>369</v>
      </c>
      <c r="B332" s="330" t="s">
        <v>128</v>
      </c>
      <c r="C332" s="281" t="s">
        <v>121</v>
      </c>
      <c r="D332" s="297">
        <v>9.4</v>
      </c>
      <c r="E332" s="389">
        <v>5.6776817916640008</v>
      </c>
      <c r="F332" s="389">
        <v>53.370208841641606</v>
      </c>
    </row>
    <row r="333" spans="1:6" x14ac:dyDescent="0.25">
      <c r="A333" s="387"/>
      <c r="B333" s="331"/>
      <c r="C333" s="282"/>
      <c r="D333" s="298"/>
      <c r="E333" s="390"/>
      <c r="F333" s="390"/>
    </row>
    <row r="334" spans="1:6" x14ac:dyDescent="0.25">
      <c r="A334" s="387"/>
      <c r="B334" s="331"/>
      <c r="C334" s="282"/>
      <c r="D334" s="298"/>
      <c r="E334" s="390"/>
      <c r="F334" s="390"/>
    </row>
    <row r="335" spans="1:6" x14ac:dyDescent="0.25">
      <c r="A335" s="388"/>
      <c r="B335" s="332"/>
      <c r="C335" s="283"/>
      <c r="D335" s="299"/>
      <c r="E335" s="391"/>
      <c r="F335" s="391"/>
    </row>
    <row r="336" spans="1:6" x14ac:dyDescent="0.25">
      <c r="A336" s="386" t="s">
        <v>370</v>
      </c>
      <c r="B336" s="330" t="s">
        <v>153</v>
      </c>
      <c r="C336" s="281" t="s">
        <v>104</v>
      </c>
      <c r="D336" s="297">
        <v>0.81</v>
      </c>
      <c r="E336" s="389">
        <v>31.244303726999995</v>
      </c>
      <c r="F336" s="389">
        <v>25.307886018869997</v>
      </c>
    </row>
    <row r="337" spans="1:6" x14ac:dyDescent="0.25">
      <c r="A337" s="387"/>
      <c r="B337" s="331"/>
      <c r="C337" s="282"/>
      <c r="D337" s="298"/>
      <c r="E337" s="390"/>
      <c r="F337" s="390"/>
    </row>
    <row r="338" spans="1:6" x14ac:dyDescent="0.25">
      <c r="A338" s="387"/>
      <c r="B338" s="331"/>
      <c r="C338" s="282"/>
      <c r="D338" s="298"/>
      <c r="E338" s="390"/>
      <c r="F338" s="390"/>
    </row>
    <row r="339" spans="1:6" x14ac:dyDescent="0.25">
      <c r="A339" s="388"/>
      <c r="B339" s="332"/>
      <c r="C339" s="283"/>
      <c r="D339" s="299"/>
      <c r="E339" s="391"/>
      <c r="F339" s="391"/>
    </row>
    <row r="340" spans="1:6" x14ac:dyDescent="0.25">
      <c r="A340" s="386" t="s">
        <v>371</v>
      </c>
      <c r="B340" s="280" t="s">
        <v>250</v>
      </c>
      <c r="C340" s="296" t="s">
        <v>121</v>
      </c>
      <c r="D340" s="297">
        <v>8.1</v>
      </c>
      <c r="E340" s="389">
        <v>1.699961953664</v>
      </c>
      <c r="F340" s="389">
        <v>13.7696918246784</v>
      </c>
    </row>
    <row r="341" spans="1:6" x14ac:dyDescent="0.25">
      <c r="A341" s="387"/>
      <c r="B341" s="280"/>
      <c r="C341" s="296"/>
      <c r="D341" s="298"/>
      <c r="E341" s="390"/>
      <c r="F341" s="390"/>
    </row>
    <row r="342" spans="1:6" x14ac:dyDescent="0.25">
      <c r="A342" s="387"/>
      <c r="B342" s="280"/>
      <c r="C342" s="296"/>
      <c r="D342" s="298"/>
      <c r="E342" s="390"/>
      <c r="F342" s="390"/>
    </row>
    <row r="343" spans="1:6" x14ac:dyDescent="0.25">
      <c r="A343" s="388"/>
      <c r="B343" s="280"/>
      <c r="C343" s="296"/>
      <c r="D343" s="299"/>
      <c r="E343" s="391"/>
      <c r="F343" s="391"/>
    </row>
    <row r="344" spans="1:6" x14ac:dyDescent="0.25">
      <c r="A344" s="386" t="s">
        <v>372</v>
      </c>
      <c r="B344" s="280" t="s">
        <v>252</v>
      </c>
      <c r="C344" s="296" t="s">
        <v>121</v>
      </c>
      <c r="D344" s="297">
        <v>8.1</v>
      </c>
      <c r="E344" s="297">
        <v>1.8433884315424001</v>
      </c>
      <c r="F344" s="297">
        <v>14.931446295493441</v>
      </c>
    </row>
    <row r="345" spans="1:6" x14ac:dyDescent="0.25">
      <c r="A345" s="387"/>
      <c r="B345" s="280"/>
      <c r="C345" s="296"/>
      <c r="D345" s="298"/>
      <c r="E345" s="298"/>
      <c r="F345" s="298"/>
    </row>
    <row r="346" spans="1:6" x14ac:dyDescent="0.25">
      <c r="A346" s="387"/>
      <c r="B346" s="280"/>
      <c r="C346" s="296"/>
      <c r="D346" s="298"/>
      <c r="E346" s="298"/>
      <c r="F346" s="298"/>
    </row>
    <row r="347" spans="1:6" x14ac:dyDescent="0.25">
      <c r="A347" s="388"/>
      <c r="B347" s="280"/>
      <c r="C347" s="296"/>
      <c r="D347" s="299"/>
      <c r="E347" s="299"/>
      <c r="F347" s="299"/>
    </row>
    <row r="348" spans="1:6" x14ac:dyDescent="0.25">
      <c r="A348" s="386" t="s">
        <v>373</v>
      </c>
      <c r="B348" s="280" t="s">
        <v>255</v>
      </c>
      <c r="C348" s="296" t="s">
        <v>121</v>
      </c>
      <c r="D348" s="297">
        <v>33.200000000000003</v>
      </c>
      <c r="E348" s="389">
        <v>0.27144621000000002</v>
      </c>
      <c r="F348" s="389">
        <v>9.0120141720000007</v>
      </c>
    </row>
    <row r="349" spans="1:6" x14ac:dyDescent="0.25">
      <c r="A349" s="387"/>
      <c r="B349" s="280"/>
      <c r="C349" s="296"/>
      <c r="D349" s="298"/>
      <c r="E349" s="390"/>
      <c r="F349" s="390"/>
    </row>
    <row r="350" spans="1:6" x14ac:dyDescent="0.25">
      <c r="A350" s="387"/>
      <c r="B350" s="280"/>
      <c r="C350" s="296"/>
      <c r="D350" s="298"/>
      <c r="E350" s="390"/>
      <c r="F350" s="390"/>
    </row>
    <row r="351" spans="1:6" x14ac:dyDescent="0.25">
      <c r="A351" s="388"/>
      <c r="B351" s="280"/>
      <c r="C351" s="296"/>
      <c r="D351" s="299"/>
      <c r="E351" s="391"/>
      <c r="F351" s="391"/>
    </row>
    <row r="352" spans="1:6" x14ac:dyDescent="0.25">
      <c r="A352" s="386" t="s">
        <v>374</v>
      </c>
      <c r="B352" s="330" t="s">
        <v>257</v>
      </c>
      <c r="C352" s="296" t="s">
        <v>121</v>
      </c>
      <c r="D352" s="297">
        <v>16.5</v>
      </c>
      <c r="E352" s="389">
        <v>0.87653120000000007</v>
      </c>
      <c r="F352" s="389">
        <v>14.4627648</v>
      </c>
    </row>
    <row r="353" spans="1:6" x14ac:dyDescent="0.25">
      <c r="A353" s="387"/>
      <c r="B353" s="331"/>
      <c r="C353" s="296"/>
      <c r="D353" s="298"/>
      <c r="E353" s="390"/>
      <c r="F353" s="390"/>
    </row>
    <row r="354" spans="1:6" x14ac:dyDescent="0.25">
      <c r="A354" s="387"/>
      <c r="B354" s="331"/>
      <c r="C354" s="296"/>
      <c r="D354" s="298"/>
      <c r="E354" s="390"/>
      <c r="F354" s="390"/>
    </row>
    <row r="355" spans="1:6" x14ac:dyDescent="0.25">
      <c r="A355" s="388"/>
      <c r="B355" s="332"/>
      <c r="C355" s="296"/>
      <c r="D355" s="299"/>
      <c r="E355" s="391"/>
      <c r="F355" s="391"/>
    </row>
    <row r="356" spans="1:6" x14ac:dyDescent="0.25">
      <c r="A356" s="386" t="s">
        <v>375</v>
      </c>
      <c r="B356" s="280" t="s">
        <v>258</v>
      </c>
      <c r="C356" s="296" t="s">
        <v>121</v>
      </c>
      <c r="D356" s="297">
        <v>16.5</v>
      </c>
      <c r="E356" s="389">
        <v>1.699961953664</v>
      </c>
      <c r="F356" s="389">
        <v>28.049372235456001</v>
      </c>
    </row>
    <row r="357" spans="1:6" x14ac:dyDescent="0.25">
      <c r="A357" s="387"/>
      <c r="B357" s="280"/>
      <c r="C357" s="296"/>
      <c r="D357" s="298"/>
      <c r="E357" s="390"/>
      <c r="F357" s="390"/>
    </row>
    <row r="358" spans="1:6" x14ac:dyDescent="0.25">
      <c r="A358" s="387"/>
      <c r="B358" s="280"/>
      <c r="C358" s="296"/>
      <c r="D358" s="298"/>
      <c r="E358" s="390"/>
      <c r="F358" s="390"/>
    </row>
    <row r="359" spans="1:6" x14ac:dyDescent="0.25">
      <c r="A359" s="388"/>
      <c r="B359" s="280"/>
      <c r="C359" s="296"/>
      <c r="D359" s="299"/>
      <c r="E359" s="391"/>
      <c r="F359" s="391"/>
    </row>
    <row r="360" spans="1:6" x14ac:dyDescent="0.25">
      <c r="A360" s="386" t="s">
        <v>376</v>
      </c>
      <c r="B360" s="314" t="s">
        <v>176</v>
      </c>
      <c r="C360" s="296" t="s">
        <v>103</v>
      </c>
      <c r="D360" s="308">
        <v>16.5</v>
      </c>
      <c r="E360" s="389">
        <v>6.6772737152000001</v>
      </c>
      <c r="F360" s="389">
        <v>110.1750163008</v>
      </c>
    </row>
    <row r="361" spans="1:6" x14ac:dyDescent="0.25">
      <c r="A361" s="387"/>
      <c r="B361" s="314"/>
      <c r="C361" s="296"/>
      <c r="D361" s="309"/>
      <c r="E361" s="390"/>
      <c r="F361" s="390"/>
    </row>
    <row r="362" spans="1:6" x14ac:dyDescent="0.25">
      <c r="A362" s="387"/>
      <c r="B362" s="314"/>
      <c r="C362" s="296"/>
      <c r="D362" s="309"/>
      <c r="E362" s="390"/>
      <c r="F362" s="390"/>
    </row>
    <row r="363" spans="1:6" x14ac:dyDescent="0.25">
      <c r="A363" s="388"/>
      <c r="B363" s="314"/>
      <c r="C363" s="296"/>
      <c r="D363" s="310"/>
      <c r="E363" s="391"/>
      <c r="F363" s="391"/>
    </row>
    <row r="364" spans="1:6" x14ac:dyDescent="0.25">
      <c r="A364" s="386" t="s">
        <v>377</v>
      </c>
      <c r="B364" s="280" t="s">
        <v>259</v>
      </c>
      <c r="C364" s="296" t="s">
        <v>103</v>
      </c>
      <c r="D364" s="297">
        <v>33.200000000000003</v>
      </c>
      <c r="E364" s="389">
        <v>0.84431425785000003</v>
      </c>
      <c r="F364" s="389">
        <v>28.031233360620003</v>
      </c>
    </row>
    <row r="365" spans="1:6" x14ac:dyDescent="0.25">
      <c r="A365" s="387"/>
      <c r="B365" s="280"/>
      <c r="C365" s="296"/>
      <c r="D365" s="298"/>
      <c r="E365" s="390"/>
      <c r="F365" s="390"/>
    </row>
    <row r="366" spans="1:6" x14ac:dyDescent="0.25">
      <c r="A366" s="387"/>
      <c r="B366" s="280"/>
      <c r="C366" s="296"/>
      <c r="D366" s="298"/>
      <c r="E366" s="390"/>
      <c r="F366" s="390"/>
    </row>
    <row r="367" spans="1:6" x14ac:dyDescent="0.25">
      <c r="A367" s="388"/>
      <c r="B367" s="280"/>
      <c r="C367" s="296"/>
      <c r="D367" s="299"/>
      <c r="E367" s="391"/>
      <c r="F367" s="391"/>
    </row>
    <row r="368" spans="1:6" x14ac:dyDescent="0.25">
      <c r="A368" s="386" t="s">
        <v>378</v>
      </c>
      <c r="B368" s="280" t="s">
        <v>136</v>
      </c>
      <c r="C368" s="296" t="s">
        <v>113</v>
      </c>
      <c r="D368" s="297">
        <v>3</v>
      </c>
      <c r="E368" s="389">
        <v>2.6084581991999998</v>
      </c>
      <c r="F368" s="389">
        <v>7.8253745975999998</v>
      </c>
    </row>
    <row r="369" spans="1:6" x14ac:dyDescent="0.25">
      <c r="A369" s="387"/>
      <c r="B369" s="280"/>
      <c r="C369" s="296"/>
      <c r="D369" s="298"/>
      <c r="E369" s="390"/>
      <c r="F369" s="390"/>
    </row>
    <row r="370" spans="1:6" x14ac:dyDescent="0.25">
      <c r="A370" s="387"/>
      <c r="B370" s="280"/>
      <c r="C370" s="296"/>
      <c r="D370" s="298"/>
      <c r="E370" s="390"/>
      <c r="F370" s="390"/>
    </row>
    <row r="371" spans="1:6" x14ac:dyDescent="0.25">
      <c r="A371" s="388"/>
      <c r="B371" s="280"/>
      <c r="C371" s="296"/>
      <c r="D371" s="299"/>
      <c r="E371" s="391"/>
      <c r="F371" s="391"/>
    </row>
    <row r="372" spans="1:6" x14ac:dyDescent="0.25">
      <c r="A372" s="386" t="s">
        <v>379</v>
      </c>
      <c r="B372" s="314" t="s">
        <v>151</v>
      </c>
      <c r="C372" s="315" t="s">
        <v>50</v>
      </c>
      <c r="D372" s="308">
        <v>6</v>
      </c>
      <c r="E372" s="297">
        <v>1.5443651800000002</v>
      </c>
      <c r="F372" s="297">
        <v>9.2661910800000022</v>
      </c>
    </row>
    <row r="373" spans="1:6" x14ac:dyDescent="0.25">
      <c r="A373" s="387"/>
      <c r="B373" s="314"/>
      <c r="C373" s="315"/>
      <c r="D373" s="309"/>
      <c r="E373" s="298"/>
      <c r="F373" s="298"/>
    </row>
    <row r="374" spans="1:6" x14ac:dyDescent="0.25">
      <c r="A374" s="387"/>
      <c r="B374" s="314"/>
      <c r="C374" s="315"/>
      <c r="D374" s="309"/>
      <c r="E374" s="298"/>
      <c r="F374" s="298"/>
    </row>
    <row r="375" spans="1:6" x14ac:dyDescent="0.25">
      <c r="A375" s="388"/>
      <c r="B375" s="314"/>
      <c r="C375" s="315"/>
      <c r="D375" s="310"/>
      <c r="E375" s="299"/>
      <c r="F375" s="299"/>
    </row>
    <row r="376" spans="1:6" x14ac:dyDescent="0.25">
      <c r="A376" s="386" t="s">
        <v>380</v>
      </c>
      <c r="B376" s="314" t="s">
        <v>109</v>
      </c>
      <c r="C376" s="315" t="s">
        <v>50</v>
      </c>
      <c r="D376" s="308">
        <v>5</v>
      </c>
      <c r="E376" s="389">
        <v>1.0506276824</v>
      </c>
      <c r="F376" s="389">
        <v>5.2531384120000002</v>
      </c>
    </row>
    <row r="377" spans="1:6" x14ac:dyDescent="0.25">
      <c r="A377" s="387"/>
      <c r="B377" s="314"/>
      <c r="C377" s="315"/>
      <c r="D377" s="309"/>
      <c r="E377" s="390"/>
      <c r="F377" s="390"/>
    </row>
    <row r="378" spans="1:6" x14ac:dyDescent="0.25">
      <c r="A378" s="387"/>
      <c r="B378" s="314"/>
      <c r="C378" s="315"/>
      <c r="D378" s="309"/>
      <c r="E378" s="390"/>
      <c r="F378" s="390"/>
    </row>
    <row r="379" spans="1:6" x14ac:dyDescent="0.25">
      <c r="A379" s="388"/>
      <c r="B379" s="314"/>
      <c r="C379" s="315"/>
      <c r="D379" s="310"/>
      <c r="E379" s="391"/>
      <c r="F379" s="391"/>
    </row>
    <row r="380" spans="1:6" x14ac:dyDescent="0.25">
      <c r="A380" s="386" t="s">
        <v>381</v>
      </c>
      <c r="B380" s="280" t="s">
        <v>159</v>
      </c>
      <c r="C380" s="322" t="s">
        <v>102</v>
      </c>
      <c r="D380" s="297">
        <v>4</v>
      </c>
      <c r="E380" s="389">
        <v>1.3401866887500002</v>
      </c>
      <c r="F380" s="389">
        <v>5.360746755000001</v>
      </c>
    </row>
    <row r="381" spans="1:6" x14ac:dyDescent="0.25">
      <c r="A381" s="387"/>
      <c r="B381" s="280"/>
      <c r="C381" s="322"/>
      <c r="D381" s="298"/>
      <c r="E381" s="390"/>
      <c r="F381" s="390"/>
    </row>
    <row r="382" spans="1:6" x14ac:dyDescent="0.25">
      <c r="A382" s="387"/>
      <c r="B382" s="280"/>
      <c r="C382" s="322"/>
      <c r="D382" s="298"/>
      <c r="E382" s="390"/>
      <c r="F382" s="390"/>
    </row>
    <row r="383" spans="1:6" x14ac:dyDescent="0.25">
      <c r="A383" s="388"/>
      <c r="B383" s="280"/>
      <c r="C383" s="322"/>
      <c r="D383" s="299"/>
      <c r="E383" s="391"/>
      <c r="F383" s="391"/>
    </row>
    <row r="384" spans="1:6" x14ac:dyDescent="0.25">
      <c r="A384" s="386" t="s">
        <v>382</v>
      </c>
      <c r="B384" s="280" t="s">
        <v>115</v>
      </c>
      <c r="C384" s="322" t="s">
        <v>102</v>
      </c>
      <c r="D384" s="297">
        <v>1</v>
      </c>
      <c r="E384" s="389">
        <v>15.865281099999999</v>
      </c>
      <c r="F384" s="389">
        <v>15.865281099999999</v>
      </c>
    </row>
    <row r="385" spans="1:6" x14ac:dyDescent="0.25">
      <c r="A385" s="387"/>
      <c r="B385" s="280"/>
      <c r="C385" s="322"/>
      <c r="D385" s="298"/>
      <c r="E385" s="390"/>
      <c r="F385" s="390"/>
    </row>
    <row r="386" spans="1:6" x14ac:dyDescent="0.25">
      <c r="A386" s="387"/>
      <c r="B386" s="280"/>
      <c r="C386" s="322"/>
      <c r="D386" s="298"/>
      <c r="E386" s="390"/>
      <c r="F386" s="390"/>
    </row>
    <row r="387" spans="1:6" x14ac:dyDescent="0.25">
      <c r="A387" s="388"/>
      <c r="B387" s="280"/>
      <c r="C387" s="322"/>
      <c r="D387" s="299"/>
      <c r="E387" s="391"/>
      <c r="F387" s="391"/>
    </row>
    <row r="388" spans="1:6" x14ac:dyDescent="0.25">
      <c r="A388" s="386" t="s">
        <v>383</v>
      </c>
      <c r="B388" s="280" t="s">
        <v>191</v>
      </c>
      <c r="C388" s="322" t="s">
        <v>102</v>
      </c>
      <c r="D388" s="297">
        <v>1</v>
      </c>
      <c r="E388" s="389">
        <v>25.476604174999995</v>
      </c>
      <c r="F388" s="389">
        <v>25.476604174999995</v>
      </c>
    </row>
    <row r="389" spans="1:6" x14ac:dyDescent="0.25">
      <c r="A389" s="387"/>
      <c r="B389" s="280"/>
      <c r="C389" s="322"/>
      <c r="D389" s="298"/>
      <c r="E389" s="390"/>
      <c r="F389" s="390"/>
    </row>
    <row r="390" spans="1:6" x14ac:dyDescent="0.25">
      <c r="A390" s="387"/>
      <c r="B390" s="280"/>
      <c r="C390" s="322"/>
      <c r="D390" s="298"/>
      <c r="E390" s="390"/>
      <c r="F390" s="390"/>
    </row>
    <row r="391" spans="1:6" x14ac:dyDescent="0.25">
      <c r="A391" s="388"/>
      <c r="B391" s="280"/>
      <c r="C391" s="322"/>
      <c r="D391" s="299"/>
      <c r="E391" s="391"/>
      <c r="F391" s="391"/>
    </row>
    <row r="392" spans="1:6" x14ac:dyDescent="0.25">
      <c r="A392" s="386" t="s">
        <v>384</v>
      </c>
      <c r="B392" s="280" t="s">
        <v>157</v>
      </c>
      <c r="C392" s="322" t="s">
        <v>50</v>
      </c>
      <c r="D392" s="297">
        <v>8</v>
      </c>
      <c r="E392" s="389">
        <v>2.7938765850000005</v>
      </c>
      <c r="F392" s="389">
        <v>22.351012680000004</v>
      </c>
    </row>
    <row r="393" spans="1:6" x14ac:dyDescent="0.25">
      <c r="A393" s="387"/>
      <c r="B393" s="280"/>
      <c r="C393" s="322"/>
      <c r="D393" s="298"/>
      <c r="E393" s="390"/>
      <c r="F393" s="390"/>
    </row>
    <row r="394" spans="1:6" x14ac:dyDescent="0.25">
      <c r="A394" s="387"/>
      <c r="B394" s="280"/>
      <c r="C394" s="322"/>
      <c r="D394" s="298"/>
      <c r="E394" s="390"/>
      <c r="F394" s="390"/>
    </row>
    <row r="395" spans="1:6" x14ac:dyDescent="0.25">
      <c r="A395" s="388"/>
      <c r="B395" s="280"/>
      <c r="C395" s="322"/>
      <c r="D395" s="299"/>
      <c r="E395" s="391"/>
      <c r="F395" s="391"/>
    </row>
    <row r="396" spans="1:6" x14ac:dyDescent="0.25">
      <c r="A396" s="386" t="s">
        <v>385</v>
      </c>
      <c r="B396" s="280" t="s">
        <v>159</v>
      </c>
      <c r="C396" s="322" t="s">
        <v>102</v>
      </c>
      <c r="D396" s="297">
        <v>8</v>
      </c>
      <c r="E396" s="389">
        <v>0.48888454650000024</v>
      </c>
      <c r="F396" s="389">
        <v>3.9110763720000019</v>
      </c>
    </row>
    <row r="397" spans="1:6" x14ac:dyDescent="0.25">
      <c r="A397" s="387"/>
      <c r="B397" s="280"/>
      <c r="C397" s="322"/>
      <c r="D397" s="298"/>
      <c r="E397" s="390"/>
      <c r="F397" s="390"/>
    </row>
    <row r="398" spans="1:6" x14ac:dyDescent="0.25">
      <c r="A398" s="387"/>
      <c r="B398" s="280"/>
      <c r="C398" s="322"/>
      <c r="D398" s="298"/>
      <c r="E398" s="390"/>
      <c r="F398" s="390"/>
    </row>
    <row r="399" spans="1:6" x14ac:dyDescent="0.25">
      <c r="A399" s="388"/>
      <c r="B399" s="280"/>
      <c r="C399" s="322"/>
      <c r="D399" s="299"/>
      <c r="E399" s="391"/>
      <c r="F399" s="391"/>
    </row>
    <row r="400" spans="1:6" x14ac:dyDescent="0.25">
      <c r="A400" s="386" t="s">
        <v>386</v>
      </c>
      <c r="B400" s="280" t="s">
        <v>163</v>
      </c>
      <c r="C400" s="296" t="s">
        <v>102</v>
      </c>
      <c r="D400" s="297">
        <v>1</v>
      </c>
      <c r="E400" s="297">
        <v>1.7840132</v>
      </c>
      <c r="F400" s="297">
        <v>1.7840132</v>
      </c>
    </row>
    <row r="401" spans="1:6" x14ac:dyDescent="0.25">
      <c r="A401" s="387"/>
      <c r="B401" s="280"/>
      <c r="C401" s="296"/>
      <c r="D401" s="298"/>
      <c r="E401" s="298"/>
      <c r="F401" s="298"/>
    </row>
    <row r="402" spans="1:6" x14ac:dyDescent="0.25">
      <c r="A402" s="387"/>
      <c r="B402" s="280"/>
      <c r="C402" s="296"/>
      <c r="D402" s="298"/>
      <c r="E402" s="298"/>
      <c r="F402" s="298"/>
    </row>
    <row r="403" spans="1:6" x14ac:dyDescent="0.25">
      <c r="A403" s="388"/>
      <c r="B403" s="280"/>
      <c r="C403" s="296"/>
      <c r="D403" s="299"/>
      <c r="E403" s="299"/>
      <c r="F403" s="299"/>
    </row>
    <row r="404" spans="1:6" x14ac:dyDescent="0.25">
      <c r="A404" s="386" t="s">
        <v>387</v>
      </c>
      <c r="B404" s="280" t="s">
        <v>166</v>
      </c>
      <c r="C404" s="296" t="s">
        <v>102</v>
      </c>
      <c r="D404" s="297">
        <v>2</v>
      </c>
      <c r="E404" s="389">
        <v>3.642081712</v>
      </c>
      <c r="F404" s="389">
        <v>7.2841634239999999</v>
      </c>
    </row>
    <row r="405" spans="1:6" x14ac:dyDescent="0.25">
      <c r="A405" s="387"/>
      <c r="B405" s="280"/>
      <c r="C405" s="296"/>
      <c r="D405" s="298"/>
      <c r="E405" s="390"/>
      <c r="F405" s="390"/>
    </row>
    <row r="406" spans="1:6" x14ac:dyDescent="0.25">
      <c r="A406" s="387"/>
      <c r="B406" s="280"/>
      <c r="C406" s="296"/>
      <c r="D406" s="298"/>
      <c r="E406" s="390"/>
      <c r="F406" s="390"/>
    </row>
    <row r="407" spans="1:6" x14ac:dyDescent="0.25">
      <c r="A407" s="388"/>
      <c r="B407" s="280"/>
      <c r="C407" s="296"/>
      <c r="D407" s="299"/>
      <c r="E407" s="391"/>
      <c r="F407" s="391"/>
    </row>
    <row r="408" spans="1:6" x14ac:dyDescent="0.25">
      <c r="A408" s="386" t="s">
        <v>388</v>
      </c>
      <c r="B408" s="280" t="s">
        <v>169</v>
      </c>
      <c r="C408" s="296" t="s">
        <v>102</v>
      </c>
      <c r="D408" s="297">
        <v>1</v>
      </c>
      <c r="E408" s="389">
        <v>5.4235059999999997</v>
      </c>
      <c r="F408" s="389">
        <v>5.4235059999999997</v>
      </c>
    </row>
    <row r="409" spans="1:6" x14ac:dyDescent="0.25">
      <c r="A409" s="387"/>
      <c r="B409" s="280"/>
      <c r="C409" s="296"/>
      <c r="D409" s="298"/>
      <c r="E409" s="390"/>
      <c r="F409" s="390"/>
    </row>
    <row r="410" spans="1:6" x14ac:dyDescent="0.25">
      <c r="A410" s="387"/>
      <c r="B410" s="280"/>
      <c r="C410" s="296"/>
      <c r="D410" s="298"/>
      <c r="E410" s="390"/>
      <c r="F410" s="390"/>
    </row>
    <row r="411" spans="1:6" x14ac:dyDescent="0.25">
      <c r="A411" s="388"/>
      <c r="B411" s="280"/>
      <c r="C411" s="296"/>
      <c r="D411" s="299"/>
      <c r="E411" s="391"/>
      <c r="F411" s="391"/>
    </row>
    <row r="412" spans="1:6" x14ac:dyDescent="0.25">
      <c r="A412" s="386" t="s">
        <v>389</v>
      </c>
      <c r="B412" s="280" t="s">
        <v>172</v>
      </c>
      <c r="C412" s="296" t="s">
        <v>102</v>
      </c>
      <c r="D412" s="297">
        <v>1</v>
      </c>
      <c r="E412" s="389">
        <v>0.33967836000000001</v>
      </c>
      <c r="F412" s="389">
        <v>0.33967836000000001</v>
      </c>
    </row>
    <row r="413" spans="1:6" x14ac:dyDescent="0.25">
      <c r="A413" s="387"/>
      <c r="B413" s="280"/>
      <c r="C413" s="296"/>
      <c r="D413" s="298"/>
      <c r="E413" s="390"/>
      <c r="F413" s="390"/>
    </row>
    <row r="414" spans="1:6" x14ac:dyDescent="0.25">
      <c r="A414" s="387"/>
      <c r="B414" s="280"/>
      <c r="C414" s="296"/>
      <c r="D414" s="298"/>
      <c r="E414" s="390"/>
      <c r="F414" s="390"/>
    </row>
    <row r="415" spans="1:6" x14ac:dyDescent="0.25">
      <c r="A415" s="388"/>
      <c r="B415" s="280"/>
      <c r="C415" s="296"/>
      <c r="D415" s="299"/>
      <c r="E415" s="391"/>
      <c r="F415" s="391"/>
    </row>
    <row r="416" spans="1:6" x14ac:dyDescent="0.25">
      <c r="A416" s="386" t="s">
        <v>390</v>
      </c>
      <c r="B416" s="314" t="s">
        <v>221</v>
      </c>
      <c r="C416" s="296" t="s">
        <v>103</v>
      </c>
      <c r="D416" s="315">
        <v>4.0999999999999996</v>
      </c>
      <c r="E416" s="389">
        <v>18.402450999199999</v>
      </c>
      <c r="F416" s="389">
        <v>75.450049096719994</v>
      </c>
    </row>
    <row r="417" spans="1:6" x14ac:dyDescent="0.25">
      <c r="A417" s="387"/>
      <c r="B417" s="314"/>
      <c r="C417" s="296"/>
      <c r="D417" s="315"/>
      <c r="E417" s="390"/>
      <c r="F417" s="390"/>
    </row>
    <row r="418" spans="1:6" x14ac:dyDescent="0.25">
      <c r="A418" s="387"/>
      <c r="B418" s="314"/>
      <c r="C418" s="296"/>
      <c r="D418" s="315"/>
      <c r="E418" s="390"/>
      <c r="F418" s="390"/>
    </row>
    <row r="419" spans="1:6" x14ac:dyDescent="0.25">
      <c r="A419" s="388"/>
      <c r="B419" s="314"/>
      <c r="C419" s="296"/>
      <c r="D419" s="315"/>
      <c r="E419" s="391"/>
      <c r="F419" s="391"/>
    </row>
    <row r="420" spans="1:6" x14ac:dyDescent="0.25">
      <c r="A420" s="386" t="s">
        <v>391</v>
      </c>
      <c r="B420" s="314" t="s">
        <v>225</v>
      </c>
      <c r="C420" s="296" t="s">
        <v>50</v>
      </c>
      <c r="D420" s="315">
        <v>8</v>
      </c>
      <c r="E420" s="389">
        <v>3.3920658450000003</v>
      </c>
      <c r="F420" s="389">
        <v>27.136526760000002</v>
      </c>
    </row>
    <row r="421" spans="1:6" x14ac:dyDescent="0.25">
      <c r="A421" s="387"/>
      <c r="B421" s="314"/>
      <c r="C421" s="296"/>
      <c r="D421" s="315"/>
      <c r="E421" s="390"/>
      <c r="F421" s="390"/>
    </row>
    <row r="422" spans="1:6" x14ac:dyDescent="0.25">
      <c r="A422" s="387"/>
      <c r="B422" s="314"/>
      <c r="C422" s="296"/>
      <c r="D422" s="315"/>
      <c r="E422" s="390"/>
      <c r="F422" s="390"/>
    </row>
    <row r="423" spans="1:6" x14ac:dyDescent="0.25">
      <c r="A423" s="388"/>
      <c r="B423" s="314"/>
      <c r="C423" s="296"/>
      <c r="D423" s="315"/>
      <c r="E423" s="391"/>
      <c r="F423" s="391"/>
    </row>
    <row r="424" spans="1:6" x14ac:dyDescent="0.25">
      <c r="A424" s="386" t="s">
        <v>392</v>
      </c>
      <c r="B424" s="314" t="s">
        <v>226</v>
      </c>
      <c r="C424" s="296" t="s">
        <v>49</v>
      </c>
      <c r="D424" s="315">
        <v>3</v>
      </c>
      <c r="E424" s="389">
        <v>0.52763371920000002</v>
      </c>
      <c r="F424" s="389">
        <v>1.5829011576000001</v>
      </c>
    </row>
    <row r="425" spans="1:6" x14ac:dyDescent="0.25">
      <c r="A425" s="387"/>
      <c r="B425" s="314"/>
      <c r="C425" s="296"/>
      <c r="D425" s="315"/>
      <c r="E425" s="390"/>
      <c r="F425" s="390"/>
    </row>
    <row r="426" spans="1:6" x14ac:dyDescent="0.25">
      <c r="A426" s="387"/>
      <c r="B426" s="314"/>
      <c r="C426" s="296"/>
      <c r="D426" s="315"/>
      <c r="E426" s="390"/>
      <c r="F426" s="390"/>
    </row>
    <row r="427" spans="1:6" x14ac:dyDescent="0.25">
      <c r="A427" s="388"/>
      <c r="B427" s="314"/>
      <c r="C427" s="296"/>
      <c r="D427" s="315"/>
      <c r="E427" s="391"/>
      <c r="F427" s="391"/>
    </row>
    <row r="428" spans="1:6" x14ac:dyDescent="0.25">
      <c r="A428" s="386" t="s">
        <v>393</v>
      </c>
      <c r="B428" s="314" t="s">
        <v>229</v>
      </c>
      <c r="C428" s="296" t="s">
        <v>103</v>
      </c>
      <c r="D428" s="315">
        <v>2.6</v>
      </c>
      <c r="E428" s="297">
        <v>1.0888056749999999</v>
      </c>
      <c r="F428" s="297">
        <v>2.8308947550000001</v>
      </c>
    </row>
    <row r="429" spans="1:6" x14ac:dyDescent="0.25">
      <c r="A429" s="387"/>
      <c r="B429" s="314"/>
      <c r="C429" s="296"/>
      <c r="D429" s="315"/>
      <c r="E429" s="298"/>
      <c r="F429" s="298"/>
    </row>
    <row r="430" spans="1:6" x14ac:dyDescent="0.25">
      <c r="A430" s="387"/>
      <c r="B430" s="314"/>
      <c r="C430" s="296"/>
      <c r="D430" s="315"/>
      <c r="E430" s="298"/>
      <c r="F430" s="298"/>
    </row>
    <row r="431" spans="1:6" x14ac:dyDescent="0.25">
      <c r="A431" s="388"/>
      <c r="B431" s="314"/>
      <c r="C431" s="296"/>
      <c r="D431" s="315"/>
      <c r="E431" s="299"/>
      <c r="F431" s="299"/>
    </row>
    <row r="432" spans="1:6" x14ac:dyDescent="0.25">
      <c r="A432" s="386" t="s">
        <v>394</v>
      </c>
      <c r="B432" s="314" t="s">
        <v>192</v>
      </c>
      <c r="C432" s="296" t="s">
        <v>103</v>
      </c>
      <c r="D432" s="315">
        <v>1.2</v>
      </c>
      <c r="E432" s="389">
        <v>22.645223999999999</v>
      </c>
      <c r="F432" s="389">
        <v>27.174268799999997</v>
      </c>
    </row>
    <row r="433" spans="1:6" x14ac:dyDescent="0.25">
      <c r="A433" s="387"/>
      <c r="B433" s="314"/>
      <c r="C433" s="296"/>
      <c r="D433" s="315"/>
      <c r="E433" s="390"/>
      <c r="F433" s="390"/>
    </row>
    <row r="434" spans="1:6" x14ac:dyDescent="0.25">
      <c r="A434" s="387"/>
      <c r="B434" s="314"/>
      <c r="C434" s="296"/>
      <c r="D434" s="315"/>
      <c r="E434" s="390"/>
      <c r="F434" s="390"/>
    </row>
    <row r="435" spans="1:6" x14ac:dyDescent="0.25">
      <c r="A435" s="388"/>
      <c r="B435" s="314"/>
      <c r="C435" s="296"/>
      <c r="D435" s="315"/>
      <c r="E435" s="391"/>
      <c r="F435" s="391"/>
    </row>
    <row r="436" spans="1:6" x14ac:dyDescent="0.25">
      <c r="A436" s="386" t="s">
        <v>395</v>
      </c>
      <c r="B436" s="314" t="s">
        <v>216</v>
      </c>
      <c r="C436" s="296" t="s">
        <v>102</v>
      </c>
      <c r="D436" s="315">
        <v>1</v>
      </c>
      <c r="E436" s="389">
        <v>1.1629790195999998</v>
      </c>
      <c r="F436" s="389">
        <v>1.1629790195999998</v>
      </c>
    </row>
    <row r="437" spans="1:6" x14ac:dyDescent="0.25">
      <c r="A437" s="387"/>
      <c r="B437" s="314"/>
      <c r="C437" s="296"/>
      <c r="D437" s="315"/>
      <c r="E437" s="390"/>
      <c r="F437" s="390"/>
    </row>
    <row r="438" spans="1:6" x14ac:dyDescent="0.25">
      <c r="A438" s="387"/>
      <c r="B438" s="314"/>
      <c r="C438" s="296"/>
      <c r="D438" s="315"/>
      <c r="E438" s="390"/>
      <c r="F438" s="390"/>
    </row>
    <row r="439" spans="1:6" x14ac:dyDescent="0.25">
      <c r="A439" s="388"/>
      <c r="B439" s="314"/>
      <c r="C439" s="296"/>
      <c r="D439" s="315"/>
      <c r="E439" s="391"/>
      <c r="F439" s="391"/>
    </row>
    <row r="440" spans="1:6" x14ac:dyDescent="0.25">
      <c r="A440" s="386" t="s">
        <v>396</v>
      </c>
      <c r="B440" s="330" t="s">
        <v>219</v>
      </c>
      <c r="C440" s="281" t="s">
        <v>158</v>
      </c>
      <c r="D440" s="336">
        <v>10</v>
      </c>
      <c r="E440" s="389">
        <v>0.48189588928000004</v>
      </c>
      <c r="F440" s="389">
        <v>4.8189588928000004</v>
      </c>
    </row>
    <row r="441" spans="1:6" x14ac:dyDescent="0.25">
      <c r="A441" s="387"/>
      <c r="B441" s="331"/>
      <c r="C441" s="282"/>
      <c r="D441" s="337"/>
      <c r="E441" s="390"/>
      <c r="F441" s="390"/>
    </row>
    <row r="442" spans="1:6" x14ac:dyDescent="0.25">
      <c r="A442" s="387"/>
      <c r="B442" s="331"/>
      <c r="C442" s="282"/>
      <c r="D442" s="337"/>
      <c r="E442" s="390"/>
      <c r="F442" s="390"/>
    </row>
    <row r="443" spans="1:6" x14ac:dyDescent="0.25">
      <c r="A443" s="388"/>
      <c r="B443" s="332"/>
      <c r="C443" s="283"/>
      <c r="D443" s="338"/>
      <c r="E443" s="391"/>
      <c r="F443" s="391"/>
    </row>
    <row r="444" spans="1:6" x14ac:dyDescent="0.25">
      <c r="A444" s="386" t="s">
        <v>397</v>
      </c>
      <c r="B444" s="280" t="s">
        <v>260</v>
      </c>
      <c r="C444" s="296" t="s">
        <v>50</v>
      </c>
      <c r="D444" s="342">
        <v>2.7</v>
      </c>
      <c r="E444" s="389">
        <v>0.72815942099600017</v>
      </c>
      <c r="F444" s="389">
        <v>1.9660304366892005</v>
      </c>
    </row>
    <row r="445" spans="1:6" x14ac:dyDescent="0.25">
      <c r="A445" s="387"/>
      <c r="B445" s="280"/>
      <c r="C445" s="296"/>
      <c r="D445" s="342"/>
      <c r="E445" s="390"/>
      <c r="F445" s="390"/>
    </row>
    <row r="446" spans="1:6" x14ac:dyDescent="0.25">
      <c r="A446" s="387"/>
      <c r="B446" s="280"/>
      <c r="C446" s="296"/>
      <c r="D446" s="342"/>
      <c r="E446" s="390"/>
      <c r="F446" s="390"/>
    </row>
    <row r="447" spans="1:6" x14ac:dyDescent="0.25">
      <c r="A447" s="388"/>
      <c r="B447" s="280"/>
      <c r="C447" s="296"/>
      <c r="D447" s="342"/>
      <c r="E447" s="391"/>
      <c r="F447" s="391"/>
    </row>
    <row r="448" spans="1:6" x14ac:dyDescent="0.25">
      <c r="A448" s="386"/>
      <c r="B448" s="312" t="s">
        <v>195</v>
      </c>
      <c r="C448" s="296"/>
      <c r="D448" s="297"/>
      <c r="E448" s="389"/>
      <c r="F448" s="389">
        <v>630.70464710356373</v>
      </c>
    </row>
    <row r="449" spans="1:6" x14ac:dyDescent="0.25">
      <c r="A449" s="387"/>
      <c r="B449" s="313"/>
      <c r="C449" s="296"/>
      <c r="D449" s="298"/>
      <c r="E449" s="390"/>
      <c r="F449" s="390"/>
    </row>
    <row r="450" spans="1:6" x14ac:dyDescent="0.25">
      <c r="A450" s="387"/>
      <c r="B450" s="313"/>
      <c r="C450" s="296"/>
      <c r="D450" s="298"/>
      <c r="E450" s="390"/>
      <c r="F450" s="390"/>
    </row>
    <row r="451" spans="1:6" x14ac:dyDescent="0.25">
      <c r="A451" s="388"/>
      <c r="B451" s="313"/>
      <c r="C451" s="296"/>
      <c r="D451" s="299"/>
      <c r="E451" s="391"/>
      <c r="F451" s="391"/>
    </row>
    <row r="452" spans="1:6" x14ac:dyDescent="0.25">
      <c r="A452" s="386"/>
      <c r="B452" s="301" t="s">
        <v>262</v>
      </c>
      <c r="C452" s="281"/>
      <c r="D452" s="284"/>
      <c r="E452" s="392"/>
      <c r="F452" s="389"/>
    </row>
    <row r="453" spans="1:6" x14ac:dyDescent="0.25">
      <c r="A453" s="387"/>
      <c r="B453" s="313"/>
      <c r="C453" s="282"/>
      <c r="D453" s="285"/>
      <c r="E453" s="393"/>
      <c r="F453" s="390"/>
    </row>
    <row r="454" spans="1:6" x14ac:dyDescent="0.25">
      <c r="A454" s="387"/>
      <c r="B454" s="313"/>
      <c r="C454" s="282"/>
      <c r="D454" s="285"/>
      <c r="E454" s="393"/>
      <c r="F454" s="390"/>
    </row>
    <row r="455" spans="1:6" x14ac:dyDescent="0.25">
      <c r="A455" s="388"/>
      <c r="B455" s="313"/>
      <c r="C455" s="283"/>
      <c r="D455" s="286"/>
      <c r="E455" s="394"/>
      <c r="F455" s="391"/>
    </row>
    <row r="456" spans="1:6" x14ac:dyDescent="0.25">
      <c r="A456" s="276">
        <v>106</v>
      </c>
      <c r="B456" s="280" t="s">
        <v>264</v>
      </c>
      <c r="C456" s="296" t="s">
        <v>68</v>
      </c>
      <c r="D456" s="297">
        <v>12</v>
      </c>
      <c r="E456" s="297">
        <v>3.5999471999999999</v>
      </c>
      <c r="F456" s="297">
        <v>43.199366400000002</v>
      </c>
    </row>
    <row r="457" spans="1:6" x14ac:dyDescent="0.25">
      <c r="A457" s="276"/>
      <c r="B457" s="280"/>
      <c r="C457" s="296"/>
      <c r="D457" s="298"/>
      <c r="E457" s="298"/>
      <c r="F457" s="298"/>
    </row>
    <row r="458" spans="1:6" x14ac:dyDescent="0.25">
      <c r="A458" s="276"/>
      <c r="B458" s="280"/>
      <c r="C458" s="296"/>
      <c r="D458" s="298"/>
      <c r="E458" s="298"/>
      <c r="F458" s="298"/>
    </row>
    <row r="459" spans="1:6" x14ac:dyDescent="0.25">
      <c r="A459" s="276"/>
      <c r="B459" s="280"/>
      <c r="C459" s="296"/>
      <c r="D459" s="299"/>
      <c r="E459" s="299"/>
      <c r="F459" s="299"/>
    </row>
    <row r="460" spans="1:6" x14ac:dyDescent="0.25">
      <c r="A460" s="386"/>
      <c r="B460" s="301" t="s">
        <v>261</v>
      </c>
      <c r="C460" s="296"/>
      <c r="D460" s="297"/>
      <c r="E460" s="389"/>
      <c r="F460" s="389">
        <v>43.199366400000002</v>
      </c>
    </row>
    <row r="461" spans="1:6" x14ac:dyDescent="0.25">
      <c r="A461" s="387"/>
      <c r="B461" s="301"/>
      <c r="C461" s="296"/>
      <c r="D461" s="298"/>
      <c r="E461" s="390"/>
      <c r="F461" s="390"/>
    </row>
    <row r="462" spans="1:6" x14ac:dyDescent="0.25">
      <c r="A462" s="387"/>
      <c r="B462" s="301"/>
      <c r="C462" s="296"/>
      <c r="D462" s="298"/>
      <c r="E462" s="390"/>
      <c r="F462" s="390"/>
    </row>
    <row r="463" spans="1:6" x14ac:dyDescent="0.25">
      <c r="A463" s="388"/>
      <c r="B463" s="301"/>
      <c r="C463" s="296"/>
      <c r="D463" s="299"/>
      <c r="E463" s="391"/>
      <c r="F463" s="391"/>
    </row>
    <row r="464" spans="1:6" x14ac:dyDescent="0.25">
      <c r="A464" s="386"/>
      <c r="B464" s="301" t="s">
        <v>266</v>
      </c>
      <c r="C464" s="296"/>
      <c r="D464" s="297"/>
      <c r="E464" s="389"/>
      <c r="F464" s="389"/>
    </row>
    <row r="465" spans="1:6" x14ac:dyDescent="0.25">
      <c r="A465" s="387"/>
      <c r="B465" s="301"/>
      <c r="C465" s="296"/>
      <c r="D465" s="298"/>
      <c r="E465" s="390"/>
      <c r="F465" s="390"/>
    </row>
    <row r="466" spans="1:6" x14ac:dyDescent="0.25">
      <c r="A466" s="387"/>
      <c r="B466" s="301"/>
      <c r="C466" s="296"/>
      <c r="D466" s="298"/>
      <c r="E466" s="390"/>
      <c r="F466" s="390"/>
    </row>
    <row r="467" spans="1:6" x14ac:dyDescent="0.25">
      <c r="A467" s="388"/>
      <c r="B467" s="301"/>
      <c r="C467" s="296"/>
      <c r="D467" s="299"/>
      <c r="E467" s="391"/>
      <c r="F467" s="391"/>
    </row>
    <row r="468" spans="1:6" x14ac:dyDescent="0.25">
      <c r="A468" s="386" t="s">
        <v>398</v>
      </c>
      <c r="B468" s="280" t="s">
        <v>268</v>
      </c>
      <c r="C468" s="296" t="s">
        <v>103</v>
      </c>
      <c r="D468" s="297">
        <v>184.9</v>
      </c>
      <c r="E468" s="389">
        <v>1.09548308899</v>
      </c>
      <c r="F468" s="389">
        <v>202.55482315425101</v>
      </c>
    </row>
    <row r="469" spans="1:6" x14ac:dyDescent="0.25">
      <c r="A469" s="387"/>
      <c r="B469" s="280"/>
      <c r="C469" s="296"/>
      <c r="D469" s="298"/>
      <c r="E469" s="390"/>
      <c r="F469" s="390"/>
    </row>
    <row r="470" spans="1:6" x14ac:dyDescent="0.25">
      <c r="A470" s="387"/>
      <c r="B470" s="280"/>
      <c r="C470" s="296"/>
      <c r="D470" s="298"/>
      <c r="E470" s="390"/>
      <c r="F470" s="390"/>
    </row>
    <row r="471" spans="1:6" x14ac:dyDescent="0.25">
      <c r="A471" s="388"/>
      <c r="B471" s="280"/>
      <c r="C471" s="296"/>
      <c r="D471" s="299"/>
      <c r="E471" s="391"/>
      <c r="F471" s="391"/>
    </row>
    <row r="472" spans="1:6" x14ac:dyDescent="0.25">
      <c r="A472" s="386"/>
      <c r="B472" s="301" t="s">
        <v>271</v>
      </c>
      <c r="C472" s="296"/>
      <c r="D472" s="297"/>
      <c r="E472" s="389"/>
      <c r="F472" s="389">
        <v>202.55482315425101</v>
      </c>
    </row>
    <row r="473" spans="1:6" x14ac:dyDescent="0.25">
      <c r="A473" s="387"/>
      <c r="B473" s="301"/>
      <c r="C473" s="296"/>
      <c r="D473" s="298"/>
      <c r="E473" s="390"/>
      <c r="F473" s="390"/>
    </row>
    <row r="474" spans="1:6" x14ac:dyDescent="0.25">
      <c r="A474" s="387"/>
      <c r="B474" s="301"/>
      <c r="C474" s="296"/>
      <c r="D474" s="298"/>
      <c r="E474" s="390"/>
      <c r="F474" s="390"/>
    </row>
    <row r="475" spans="1:6" x14ac:dyDescent="0.25">
      <c r="A475" s="388"/>
      <c r="B475" s="301"/>
      <c r="C475" s="296"/>
      <c r="D475" s="299"/>
      <c r="E475" s="391"/>
      <c r="F475" s="391"/>
    </row>
    <row r="476" spans="1:6" x14ac:dyDescent="0.25">
      <c r="A476" s="386"/>
      <c r="B476" s="301" t="s">
        <v>272</v>
      </c>
      <c r="C476" s="281"/>
      <c r="D476" s="284"/>
      <c r="E476" s="392"/>
      <c r="F476" s="389"/>
    </row>
    <row r="477" spans="1:6" x14ac:dyDescent="0.25">
      <c r="A477" s="387"/>
      <c r="B477" s="301"/>
      <c r="C477" s="282"/>
      <c r="D477" s="285"/>
      <c r="E477" s="393"/>
      <c r="F477" s="390"/>
    </row>
    <row r="478" spans="1:6" x14ac:dyDescent="0.25">
      <c r="A478" s="387"/>
      <c r="B478" s="301"/>
      <c r="C478" s="282"/>
      <c r="D478" s="285"/>
      <c r="E478" s="393"/>
      <c r="F478" s="390"/>
    </row>
    <row r="479" spans="1:6" x14ac:dyDescent="0.25">
      <c r="A479" s="388"/>
      <c r="B479" s="301"/>
      <c r="C479" s="283"/>
      <c r="D479" s="286"/>
      <c r="E479" s="394"/>
      <c r="F479" s="391"/>
    </row>
    <row r="480" spans="1:6" x14ac:dyDescent="0.25">
      <c r="A480" s="386" t="s">
        <v>399</v>
      </c>
      <c r="B480" s="280" t="s">
        <v>274</v>
      </c>
      <c r="C480" s="296" t="s">
        <v>102</v>
      </c>
      <c r="D480" s="297">
        <v>20</v>
      </c>
      <c r="E480" s="389">
        <v>3.0155708000000003</v>
      </c>
      <c r="F480" s="389">
        <v>60.311416000000008</v>
      </c>
    </row>
    <row r="481" spans="1:6" x14ac:dyDescent="0.25">
      <c r="A481" s="387"/>
      <c r="B481" s="280"/>
      <c r="C481" s="296"/>
      <c r="D481" s="298"/>
      <c r="E481" s="390"/>
      <c r="F481" s="390"/>
    </row>
    <row r="482" spans="1:6" x14ac:dyDescent="0.25">
      <c r="A482" s="387"/>
      <c r="B482" s="280"/>
      <c r="C482" s="296"/>
      <c r="D482" s="298"/>
      <c r="E482" s="390"/>
      <c r="F482" s="390"/>
    </row>
    <row r="483" spans="1:6" x14ac:dyDescent="0.25">
      <c r="A483" s="388"/>
      <c r="B483" s="280"/>
      <c r="C483" s="296"/>
      <c r="D483" s="299"/>
      <c r="E483" s="391"/>
      <c r="F483" s="391"/>
    </row>
    <row r="484" spans="1:6" x14ac:dyDescent="0.25">
      <c r="A484" s="386" t="s">
        <v>400</v>
      </c>
      <c r="B484" s="280" t="s">
        <v>276</v>
      </c>
      <c r="C484" s="296" t="s">
        <v>113</v>
      </c>
      <c r="D484" s="297">
        <v>20</v>
      </c>
      <c r="E484" s="297">
        <v>2.3434007871999998</v>
      </c>
      <c r="F484" s="297">
        <v>46.868015743999997</v>
      </c>
    </row>
    <row r="485" spans="1:6" x14ac:dyDescent="0.25">
      <c r="A485" s="387"/>
      <c r="B485" s="280"/>
      <c r="C485" s="296"/>
      <c r="D485" s="298"/>
      <c r="E485" s="298"/>
      <c r="F485" s="298"/>
    </row>
    <row r="486" spans="1:6" x14ac:dyDescent="0.25">
      <c r="A486" s="387"/>
      <c r="B486" s="280"/>
      <c r="C486" s="296"/>
      <c r="D486" s="298"/>
      <c r="E486" s="298"/>
      <c r="F486" s="298"/>
    </row>
    <row r="487" spans="1:6" x14ac:dyDescent="0.25">
      <c r="A487" s="388"/>
      <c r="B487" s="280"/>
      <c r="C487" s="296"/>
      <c r="D487" s="299"/>
      <c r="E487" s="299"/>
      <c r="F487" s="299"/>
    </row>
    <row r="488" spans="1:6" x14ac:dyDescent="0.25">
      <c r="A488" s="386" t="s">
        <v>401</v>
      </c>
      <c r="B488" s="280" t="s">
        <v>278</v>
      </c>
      <c r="C488" s="296" t="s">
        <v>50</v>
      </c>
      <c r="D488" s="297">
        <v>142</v>
      </c>
      <c r="E488" s="389">
        <v>1.0756778088000001</v>
      </c>
      <c r="F488" s="389">
        <v>152.74624884960002</v>
      </c>
    </row>
    <row r="489" spans="1:6" x14ac:dyDescent="0.25">
      <c r="A489" s="387"/>
      <c r="B489" s="280"/>
      <c r="C489" s="296"/>
      <c r="D489" s="298"/>
      <c r="E489" s="390"/>
      <c r="F489" s="390"/>
    </row>
    <row r="490" spans="1:6" x14ac:dyDescent="0.25">
      <c r="A490" s="387"/>
      <c r="B490" s="280"/>
      <c r="C490" s="296"/>
      <c r="D490" s="298"/>
      <c r="E490" s="390"/>
      <c r="F490" s="390"/>
    </row>
    <row r="491" spans="1:6" x14ac:dyDescent="0.25">
      <c r="A491" s="388"/>
      <c r="B491" s="280"/>
      <c r="C491" s="296"/>
      <c r="D491" s="299"/>
      <c r="E491" s="391"/>
      <c r="F491" s="391"/>
    </row>
    <row r="492" spans="1:6" x14ac:dyDescent="0.25">
      <c r="A492" s="386" t="s">
        <v>402</v>
      </c>
      <c r="B492" s="280" t="s">
        <v>280</v>
      </c>
      <c r="C492" s="296" t="s">
        <v>50</v>
      </c>
      <c r="D492" s="284">
        <v>76</v>
      </c>
      <c r="E492" s="389">
        <v>1.1239876200000003</v>
      </c>
      <c r="F492" s="389">
        <v>85.423059120000019</v>
      </c>
    </row>
    <row r="493" spans="1:6" x14ac:dyDescent="0.25">
      <c r="A493" s="387"/>
      <c r="B493" s="280"/>
      <c r="C493" s="296"/>
      <c r="D493" s="285"/>
      <c r="E493" s="390"/>
      <c r="F493" s="390"/>
    </row>
    <row r="494" spans="1:6" x14ac:dyDescent="0.25">
      <c r="A494" s="387"/>
      <c r="B494" s="280"/>
      <c r="C494" s="296"/>
      <c r="D494" s="285"/>
      <c r="E494" s="390"/>
      <c r="F494" s="390"/>
    </row>
    <row r="495" spans="1:6" x14ac:dyDescent="0.25">
      <c r="A495" s="388"/>
      <c r="B495" s="280"/>
      <c r="C495" s="296"/>
      <c r="D495" s="286"/>
      <c r="E495" s="391"/>
      <c r="F495" s="391"/>
    </row>
    <row r="496" spans="1:6" x14ac:dyDescent="0.25">
      <c r="A496" s="386" t="s">
        <v>403</v>
      </c>
      <c r="B496" s="280" t="s">
        <v>281</v>
      </c>
      <c r="C496" s="296" t="s">
        <v>102</v>
      </c>
      <c r="D496" s="297">
        <v>20</v>
      </c>
      <c r="E496" s="389">
        <v>3.4519838400000005</v>
      </c>
      <c r="F496" s="389">
        <v>69.039676800000009</v>
      </c>
    </row>
    <row r="497" spans="1:6" x14ac:dyDescent="0.25">
      <c r="A497" s="387"/>
      <c r="B497" s="280"/>
      <c r="C497" s="296"/>
      <c r="D497" s="298"/>
      <c r="E497" s="390"/>
      <c r="F497" s="390"/>
    </row>
    <row r="498" spans="1:6" x14ac:dyDescent="0.25">
      <c r="A498" s="387"/>
      <c r="B498" s="280"/>
      <c r="C498" s="296"/>
      <c r="D498" s="298"/>
      <c r="E498" s="390"/>
      <c r="F498" s="390"/>
    </row>
    <row r="499" spans="1:6" x14ac:dyDescent="0.25">
      <c r="A499" s="388"/>
      <c r="B499" s="280"/>
      <c r="C499" s="296"/>
      <c r="D499" s="299"/>
      <c r="E499" s="391"/>
      <c r="F499" s="391"/>
    </row>
    <row r="500" spans="1:6" x14ac:dyDescent="0.25">
      <c r="A500" s="386" t="s">
        <v>404</v>
      </c>
      <c r="B500" s="280" t="s">
        <v>283</v>
      </c>
      <c r="C500" s="296" t="s">
        <v>49</v>
      </c>
      <c r="D500" s="297">
        <v>35</v>
      </c>
      <c r="E500" s="389">
        <v>1.1866208</v>
      </c>
      <c r="F500" s="389">
        <v>41.531728000000001</v>
      </c>
    </row>
    <row r="501" spans="1:6" x14ac:dyDescent="0.25">
      <c r="A501" s="387"/>
      <c r="B501" s="280"/>
      <c r="C501" s="296"/>
      <c r="D501" s="298"/>
      <c r="E501" s="390"/>
      <c r="F501" s="390"/>
    </row>
    <row r="502" spans="1:6" x14ac:dyDescent="0.25">
      <c r="A502" s="387"/>
      <c r="B502" s="280"/>
      <c r="C502" s="296"/>
      <c r="D502" s="298"/>
      <c r="E502" s="390"/>
      <c r="F502" s="390"/>
    </row>
    <row r="503" spans="1:6" x14ac:dyDescent="0.25">
      <c r="A503" s="388"/>
      <c r="B503" s="280"/>
      <c r="C503" s="296"/>
      <c r="D503" s="299"/>
      <c r="E503" s="391"/>
      <c r="F503" s="391"/>
    </row>
    <row r="504" spans="1:6" x14ac:dyDescent="0.25">
      <c r="A504" s="386" t="s">
        <v>405</v>
      </c>
      <c r="B504" s="280" t="s">
        <v>286</v>
      </c>
      <c r="C504" s="296" t="s">
        <v>113</v>
      </c>
      <c r="D504" s="297">
        <v>16</v>
      </c>
      <c r="E504" s="389">
        <v>6.1116939235199998</v>
      </c>
      <c r="F504" s="389">
        <v>97.787102776319998</v>
      </c>
    </row>
    <row r="505" spans="1:6" x14ac:dyDescent="0.25">
      <c r="A505" s="387"/>
      <c r="B505" s="280"/>
      <c r="C505" s="296"/>
      <c r="D505" s="298"/>
      <c r="E505" s="390"/>
      <c r="F505" s="390"/>
    </row>
    <row r="506" spans="1:6" x14ac:dyDescent="0.25">
      <c r="A506" s="387"/>
      <c r="B506" s="280"/>
      <c r="C506" s="296"/>
      <c r="D506" s="298"/>
      <c r="E506" s="390"/>
      <c r="F506" s="390"/>
    </row>
    <row r="507" spans="1:6" x14ac:dyDescent="0.25">
      <c r="A507" s="388"/>
      <c r="B507" s="280"/>
      <c r="C507" s="296"/>
      <c r="D507" s="299"/>
      <c r="E507" s="391"/>
      <c r="F507" s="391"/>
    </row>
    <row r="508" spans="1:6" x14ac:dyDescent="0.25">
      <c r="A508" s="386" t="s">
        <v>406</v>
      </c>
      <c r="B508" s="280" t="s">
        <v>288</v>
      </c>
      <c r="C508" s="281" t="s">
        <v>289</v>
      </c>
      <c r="D508" s="297">
        <v>89.5</v>
      </c>
      <c r="E508" s="389">
        <v>0.60231559999999995</v>
      </c>
      <c r="F508" s="389">
        <v>53.907246199999996</v>
      </c>
    </row>
    <row r="509" spans="1:6" x14ac:dyDescent="0.25">
      <c r="A509" s="387"/>
      <c r="B509" s="280"/>
      <c r="C509" s="282"/>
      <c r="D509" s="298"/>
      <c r="E509" s="390"/>
      <c r="F509" s="390"/>
    </row>
    <row r="510" spans="1:6" x14ac:dyDescent="0.25">
      <c r="A510" s="387"/>
      <c r="B510" s="280"/>
      <c r="C510" s="282"/>
      <c r="D510" s="298"/>
      <c r="E510" s="390"/>
      <c r="F510" s="390"/>
    </row>
    <row r="511" spans="1:6" x14ac:dyDescent="0.25">
      <c r="A511" s="388"/>
      <c r="B511" s="280"/>
      <c r="C511" s="283"/>
      <c r="D511" s="299"/>
      <c r="E511" s="391"/>
      <c r="F511" s="391"/>
    </row>
    <row r="512" spans="1:6" x14ac:dyDescent="0.25">
      <c r="A512" s="386" t="s">
        <v>407</v>
      </c>
      <c r="B512" s="280" t="s">
        <v>290</v>
      </c>
      <c r="C512" s="296" t="s">
        <v>102</v>
      </c>
      <c r="D512" s="297">
        <v>64</v>
      </c>
      <c r="E512" s="297">
        <v>0.20380701599999998</v>
      </c>
      <c r="F512" s="297">
        <v>13.043649023999999</v>
      </c>
    </row>
    <row r="513" spans="1:6" x14ac:dyDescent="0.25">
      <c r="A513" s="387"/>
      <c r="B513" s="280"/>
      <c r="C513" s="296"/>
      <c r="D513" s="298"/>
      <c r="E513" s="298"/>
      <c r="F513" s="298"/>
    </row>
    <row r="514" spans="1:6" x14ac:dyDescent="0.25">
      <c r="A514" s="387"/>
      <c r="B514" s="280"/>
      <c r="C514" s="296"/>
      <c r="D514" s="298"/>
      <c r="E514" s="298"/>
      <c r="F514" s="298"/>
    </row>
    <row r="515" spans="1:6" x14ac:dyDescent="0.25">
      <c r="A515" s="388"/>
      <c r="B515" s="280"/>
      <c r="C515" s="296"/>
      <c r="D515" s="299"/>
      <c r="E515" s="299"/>
      <c r="F515" s="299"/>
    </row>
    <row r="516" spans="1:6" x14ac:dyDescent="0.25">
      <c r="A516" s="386" t="s">
        <v>408</v>
      </c>
      <c r="B516" s="280" t="s">
        <v>292</v>
      </c>
      <c r="C516" s="296" t="s">
        <v>293</v>
      </c>
      <c r="D516" s="297">
        <v>256</v>
      </c>
      <c r="E516" s="389">
        <v>1.4153264999999999</v>
      </c>
      <c r="F516" s="389">
        <v>362.32358399999998</v>
      </c>
    </row>
    <row r="517" spans="1:6" x14ac:dyDescent="0.25">
      <c r="A517" s="387"/>
      <c r="B517" s="280"/>
      <c r="C517" s="296"/>
      <c r="D517" s="298"/>
      <c r="E517" s="390"/>
      <c r="F517" s="390"/>
    </row>
    <row r="518" spans="1:6" x14ac:dyDescent="0.25">
      <c r="A518" s="387"/>
      <c r="B518" s="280"/>
      <c r="C518" s="296"/>
      <c r="D518" s="298"/>
      <c r="E518" s="390"/>
      <c r="F518" s="390"/>
    </row>
    <row r="519" spans="1:6" x14ac:dyDescent="0.25">
      <c r="A519" s="388"/>
      <c r="B519" s="280"/>
      <c r="C519" s="296"/>
      <c r="D519" s="299"/>
      <c r="E519" s="391"/>
      <c r="F519" s="391"/>
    </row>
    <row r="520" spans="1:6" x14ac:dyDescent="0.25">
      <c r="A520" s="386" t="s">
        <v>409</v>
      </c>
      <c r="B520" s="280" t="s">
        <v>296</v>
      </c>
      <c r="C520" s="296" t="s">
        <v>102</v>
      </c>
      <c r="D520" s="297">
        <v>32</v>
      </c>
      <c r="E520" s="389">
        <v>0.60012688000000003</v>
      </c>
      <c r="F520" s="389">
        <v>19.204060160000001</v>
      </c>
    </row>
    <row r="521" spans="1:6" x14ac:dyDescent="0.25">
      <c r="A521" s="387"/>
      <c r="B521" s="280"/>
      <c r="C521" s="296"/>
      <c r="D521" s="298"/>
      <c r="E521" s="390"/>
      <c r="F521" s="390"/>
    </row>
    <row r="522" spans="1:6" x14ac:dyDescent="0.25">
      <c r="A522" s="387"/>
      <c r="B522" s="280"/>
      <c r="C522" s="296"/>
      <c r="D522" s="298"/>
      <c r="E522" s="390"/>
      <c r="F522" s="390"/>
    </row>
    <row r="523" spans="1:6" x14ac:dyDescent="0.25">
      <c r="A523" s="388"/>
      <c r="B523" s="280"/>
      <c r="C523" s="296"/>
      <c r="D523" s="299"/>
      <c r="E523" s="391"/>
      <c r="F523" s="391"/>
    </row>
    <row r="524" spans="1:6" x14ac:dyDescent="0.25">
      <c r="A524" s="386" t="s">
        <v>410</v>
      </c>
      <c r="B524" s="280" t="s">
        <v>299</v>
      </c>
      <c r="C524" s="296" t="s">
        <v>50</v>
      </c>
      <c r="D524" s="297">
        <v>164</v>
      </c>
      <c r="E524" s="389">
        <v>7.0340835800000001E-2</v>
      </c>
      <c r="F524" s="389">
        <v>11.535897071200001</v>
      </c>
    </row>
    <row r="525" spans="1:6" x14ac:dyDescent="0.25">
      <c r="A525" s="387"/>
      <c r="B525" s="280"/>
      <c r="C525" s="296"/>
      <c r="D525" s="298"/>
      <c r="E525" s="390"/>
      <c r="F525" s="390"/>
    </row>
    <row r="526" spans="1:6" x14ac:dyDescent="0.25">
      <c r="A526" s="387"/>
      <c r="B526" s="280"/>
      <c r="C526" s="296"/>
      <c r="D526" s="298"/>
      <c r="E526" s="390"/>
      <c r="F526" s="390"/>
    </row>
    <row r="527" spans="1:6" x14ac:dyDescent="0.25">
      <c r="A527" s="388"/>
      <c r="B527" s="280"/>
      <c r="C527" s="296"/>
      <c r="D527" s="299"/>
      <c r="E527" s="391"/>
      <c r="F527" s="391"/>
    </row>
    <row r="528" spans="1:6" x14ac:dyDescent="0.25">
      <c r="A528" s="386" t="s">
        <v>411</v>
      </c>
      <c r="B528" s="280" t="s">
        <v>300</v>
      </c>
      <c r="C528" s="296" t="s">
        <v>103</v>
      </c>
      <c r="D528" s="297">
        <v>95</v>
      </c>
      <c r="E528" s="389">
        <v>0.95567062889999999</v>
      </c>
      <c r="F528" s="389">
        <v>90.7887097455</v>
      </c>
    </row>
    <row r="529" spans="1:6" x14ac:dyDescent="0.25">
      <c r="A529" s="387"/>
      <c r="B529" s="280"/>
      <c r="C529" s="296"/>
      <c r="D529" s="298"/>
      <c r="E529" s="390"/>
      <c r="F529" s="390"/>
    </row>
    <row r="530" spans="1:6" x14ac:dyDescent="0.25">
      <c r="A530" s="387"/>
      <c r="B530" s="280"/>
      <c r="C530" s="296"/>
      <c r="D530" s="298"/>
      <c r="E530" s="390"/>
      <c r="F530" s="390"/>
    </row>
    <row r="531" spans="1:6" x14ac:dyDescent="0.25">
      <c r="A531" s="388"/>
      <c r="B531" s="280"/>
      <c r="C531" s="296"/>
      <c r="D531" s="299"/>
      <c r="E531" s="391"/>
      <c r="F531" s="391"/>
    </row>
    <row r="532" spans="1:6" x14ac:dyDescent="0.25">
      <c r="A532" s="386" t="s">
        <v>412</v>
      </c>
      <c r="B532" s="280" t="s">
        <v>302</v>
      </c>
      <c r="C532" s="296" t="s">
        <v>113</v>
      </c>
      <c r="D532" s="297">
        <v>20</v>
      </c>
      <c r="E532" s="389">
        <v>1.9349610999999998</v>
      </c>
      <c r="F532" s="389">
        <v>38.699221999999992</v>
      </c>
    </row>
    <row r="533" spans="1:6" x14ac:dyDescent="0.25">
      <c r="A533" s="387"/>
      <c r="B533" s="280"/>
      <c r="C533" s="296"/>
      <c r="D533" s="298"/>
      <c r="E533" s="390"/>
      <c r="F533" s="390"/>
    </row>
    <row r="534" spans="1:6" x14ac:dyDescent="0.25">
      <c r="A534" s="387"/>
      <c r="B534" s="280"/>
      <c r="C534" s="296"/>
      <c r="D534" s="298"/>
      <c r="E534" s="390"/>
      <c r="F534" s="390"/>
    </row>
    <row r="535" spans="1:6" x14ac:dyDescent="0.25">
      <c r="A535" s="388"/>
      <c r="B535" s="280"/>
      <c r="C535" s="296"/>
      <c r="D535" s="299"/>
      <c r="E535" s="391"/>
      <c r="F535" s="391"/>
    </row>
    <row r="536" spans="1:6" x14ac:dyDescent="0.25">
      <c r="A536" s="386"/>
      <c r="B536" s="280" t="s">
        <v>304</v>
      </c>
      <c r="C536" s="281"/>
      <c r="D536" s="284"/>
      <c r="E536" s="292"/>
      <c r="F536" s="293">
        <f>SUM(F480:F535)</f>
        <v>1143.2096154906201</v>
      </c>
    </row>
    <row r="537" spans="1:6" x14ac:dyDescent="0.25">
      <c r="A537" s="387"/>
      <c r="B537" s="280"/>
      <c r="C537" s="282"/>
      <c r="D537" s="285"/>
      <c r="E537" s="292"/>
      <c r="F537" s="293"/>
    </row>
    <row r="538" spans="1:6" x14ac:dyDescent="0.25">
      <c r="A538" s="387"/>
      <c r="B538" s="280"/>
      <c r="C538" s="282"/>
      <c r="D538" s="285"/>
      <c r="E538" s="292"/>
      <c r="F538" s="293"/>
    </row>
    <row r="539" spans="1:6" x14ac:dyDescent="0.25">
      <c r="A539" s="388"/>
      <c r="B539" s="280"/>
      <c r="C539" s="283"/>
      <c r="D539" s="286"/>
      <c r="E539" s="292"/>
      <c r="F539" s="293"/>
    </row>
    <row r="540" spans="1:6" x14ac:dyDescent="0.25">
      <c r="A540" s="386"/>
      <c r="B540" s="280" t="s">
        <v>305</v>
      </c>
      <c r="C540" s="281"/>
      <c r="D540" s="284"/>
      <c r="E540" s="292"/>
      <c r="F540" s="294">
        <f>+F536+F472+F460+F448+F296+F168</f>
        <v>6085.2922226923856</v>
      </c>
    </row>
    <row r="541" spans="1:6" x14ac:dyDescent="0.25">
      <c r="A541" s="387"/>
      <c r="B541" s="280"/>
      <c r="C541" s="282"/>
      <c r="D541" s="285"/>
      <c r="E541" s="292"/>
      <c r="F541" s="294"/>
    </row>
    <row r="542" spans="1:6" x14ac:dyDescent="0.25">
      <c r="A542" s="387"/>
      <c r="B542" s="280"/>
      <c r="C542" s="282"/>
      <c r="D542" s="285"/>
      <c r="E542" s="292"/>
      <c r="F542" s="294"/>
    </row>
    <row r="543" spans="1:6" x14ac:dyDescent="0.25">
      <c r="A543" s="388"/>
      <c r="B543" s="280"/>
      <c r="C543" s="283"/>
      <c r="D543" s="286"/>
      <c r="E543" s="292"/>
      <c r="F543" s="294"/>
    </row>
    <row r="544" spans="1:6" x14ac:dyDescent="0.25">
      <c r="A544" s="386"/>
      <c r="B544" s="207" t="s">
        <v>11</v>
      </c>
      <c r="C544" s="134"/>
      <c r="D544" s="208"/>
      <c r="E544" s="209"/>
      <c r="F544" s="210">
        <f>F540</f>
        <v>6085.2922226923856</v>
      </c>
    </row>
    <row r="545" spans="1:6" x14ac:dyDescent="0.25">
      <c r="A545" s="387"/>
      <c r="B545" s="211" t="s">
        <v>316</v>
      </c>
      <c r="C545" s="137">
        <v>0.13300000000000001</v>
      </c>
      <c r="D545" s="208"/>
      <c r="E545" s="209"/>
      <c r="F545" s="210">
        <f>+F544*0.133</f>
        <v>809.34386561808731</v>
      </c>
    </row>
    <row r="546" spans="1:6" x14ac:dyDescent="0.25">
      <c r="A546" s="387"/>
      <c r="B546" s="207" t="s">
        <v>11</v>
      </c>
      <c r="C546" s="134"/>
      <c r="D546" s="208"/>
      <c r="E546" s="209"/>
      <c r="F546" s="210">
        <f>+F544+F545</f>
        <v>6894.6360883104726</v>
      </c>
    </row>
    <row r="547" spans="1:6" x14ac:dyDescent="0.25">
      <c r="A547" s="388"/>
      <c r="B547" s="211" t="s">
        <v>317</v>
      </c>
      <c r="C547" s="141">
        <v>0.11</v>
      </c>
      <c r="D547" s="208"/>
      <c r="E547" s="209"/>
      <c r="F547" s="210">
        <f>+F546*0.11</f>
        <v>758.409969714152</v>
      </c>
    </row>
    <row r="548" spans="1:6" x14ac:dyDescent="0.25">
      <c r="A548" s="228"/>
      <c r="B548" s="212" t="s">
        <v>11</v>
      </c>
      <c r="C548" s="213"/>
      <c r="D548" s="214"/>
      <c r="E548" s="213"/>
      <c r="F548" s="215">
        <f>+F546+F547</f>
        <v>7653.0460580246245</v>
      </c>
    </row>
    <row r="549" spans="1:6" x14ac:dyDescent="0.25">
      <c r="A549" s="229"/>
      <c r="B549" s="216" t="s">
        <v>95</v>
      </c>
      <c r="C549" s="217">
        <v>5.0000000000000001E-3</v>
      </c>
      <c r="D549" s="214"/>
      <c r="E549" s="213"/>
      <c r="F549" s="215">
        <f>+F548*0.005</f>
        <v>38.265230290123121</v>
      </c>
    </row>
    <row r="550" spans="1:6" x14ac:dyDescent="0.25">
      <c r="A550" s="229"/>
      <c r="B550" s="212" t="s">
        <v>11</v>
      </c>
      <c r="C550" s="213"/>
      <c r="D550" s="214"/>
      <c r="E550" s="213"/>
      <c r="F550" s="215">
        <f>+F548+F549</f>
        <v>7691.3112883147478</v>
      </c>
    </row>
    <row r="551" spans="1:6" ht="32.25" customHeight="1" x14ac:dyDescent="0.25">
      <c r="A551" s="230"/>
      <c r="B551" s="218" t="s">
        <v>318</v>
      </c>
      <c r="C551" s="219">
        <v>3.0000000000000001E-3</v>
      </c>
      <c r="D551" s="220"/>
      <c r="E551" s="221"/>
      <c r="F551" s="135">
        <f>+F550*0.003</f>
        <v>23.073933864944244</v>
      </c>
    </row>
    <row r="552" spans="1:6" ht="35.25" customHeight="1" x14ac:dyDescent="0.25">
      <c r="A552" s="227"/>
      <c r="B552" s="222" t="s">
        <v>19</v>
      </c>
      <c r="C552" s="217">
        <v>1.5E-3</v>
      </c>
      <c r="D552" s="214"/>
      <c r="E552" s="213"/>
      <c r="F552" s="215">
        <f>+F550*0.0015</f>
        <v>11.536966932472122</v>
      </c>
    </row>
    <row r="553" spans="1:6" ht="33.75" customHeight="1" x14ac:dyDescent="0.25">
      <c r="A553" s="232"/>
      <c r="B553" s="223" t="s">
        <v>20</v>
      </c>
      <c r="C553" s="219">
        <v>0.02</v>
      </c>
      <c r="D553" s="220"/>
      <c r="E553" s="221"/>
      <c r="F553" s="135">
        <f>+F550*0.02</f>
        <v>153.82622576629495</v>
      </c>
    </row>
    <row r="554" spans="1:6" x14ac:dyDescent="0.25">
      <c r="A554" s="232"/>
      <c r="B554" s="212" t="s">
        <v>11</v>
      </c>
      <c r="C554" s="221"/>
      <c r="D554" s="220"/>
      <c r="E554" s="221"/>
      <c r="F554" s="135">
        <f>+F550+F551+F552+F553</f>
        <v>7879.7484148784588</v>
      </c>
    </row>
    <row r="555" spans="1:6" x14ac:dyDescent="0.25">
      <c r="A555" s="233"/>
      <c r="B555" s="159" t="s">
        <v>319</v>
      </c>
      <c r="C555" s="219">
        <v>6.0000000000000001E-3</v>
      </c>
      <c r="D555" s="220"/>
      <c r="E555" s="221"/>
      <c r="F555" s="135"/>
    </row>
    <row r="556" spans="1:6" x14ac:dyDescent="0.25">
      <c r="A556" s="227"/>
      <c r="B556" s="159" t="s">
        <v>320</v>
      </c>
      <c r="C556" s="224">
        <v>0.02</v>
      </c>
      <c r="D556" s="220"/>
      <c r="E556" s="221"/>
      <c r="F556" s="135"/>
    </row>
    <row r="557" spans="1:6" x14ac:dyDescent="0.25">
      <c r="A557" s="232"/>
      <c r="B557" s="212" t="s">
        <v>11</v>
      </c>
      <c r="C557" s="221"/>
      <c r="D557" s="220"/>
      <c r="E557" s="221"/>
      <c r="F557" s="135">
        <f>+F554+F555+F556</f>
        <v>7879.7484148784588</v>
      </c>
    </row>
    <row r="558" spans="1:6" x14ac:dyDescent="0.25">
      <c r="A558" s="232"/>
      <c r="B558" s="225" t="s">
        <v>321</v>
      </c>
      <c r="C558" s="224">
        <v>0.03</v>
      </c>
      <c r="D558" s="220"/>
      <c r="E558" s="221"/>
      <c r="F558" s="135">
        <f>+F557*0.03</f>
        <v>236.39245244635376</v>
      </c>
    </row>
    <row r="559" spans="1:6" x14ac:dyDescent="0.25">
      <c r="A559" s="233"/>
      <c r="B559" s="212" t="s">
        <v>11</v>
      </c>
      <c r="C559" s="221"/>
      <c r="D559" s="220"/>
      <c r="E559" s="221"/>
      <c r="F559" s="135">
        <f>+F557+F558</f>
        <v>8116.1408673248125</v>
      </c>
    </row>
    <row r="560" spans="1:6" x14ac:dyDescent="0.25">
      <c r="A560" s="227"/>
      <c r="B560" s="225" t="s">
        <v>322</v>
      </c>
      <c r="C560" s="221"/>
      <c r="D560" s="220"/>
      <c r="E560" s="221"/>
      <c r="F560" s="135">
        <f>+F559*0.2</f>
        <v>1623.2281734649625</v>
      </c>
    </row>
    <row r="561" spans="1:6" x14ac:dyDescent="0.25">
      <c r="A561" s="232"/>
      <c r="B561" s="212" t="s">
        <v>11</v>
      </c>
      <c r="C561" s="221"/>
      <c r="D561" s="220"/>
      <c r="E561" s="221"/>
      <c r="F561" s="135">
        <f>+F559+F560</f>
        <v>9739.3690407897757</v>
      </c>
    </row>
    <row r="562" spans="1:6" x14ac:dyDescent="0.25">
      <c r="A562" s="232"/>
    </row>
    <row r="563" spans="1:6" x14ac:dyDescent="0.25">
      <c r="A563" s="233"/>
    </row>
    <row r="564" spans="1:6" x14ac:dyDescent="0.25">
      <c r="A564" s="386"/>
    </row>
    <row r="565" spans="1:6" x14ac:dyDescent="0.25">
      <c r="A565" s="387"/>
    </row>
    <row r="566" spans="1:6" x14ac:dyDescent="0.25">
      <c r="A566" s="387"/>
    </row>
    <row r="567" spans="1:6" x14ac:dyDescent="0.25">
      <c r="A567" s="388"/>
    </row>
    <row r="568" spans="1:6" x14ac:dyDescent="0.25">
      <c r="A568" s="386"/>
    </row>
    <row r="569" spans="1:6" x14ac:dyDescent="0.25">
      <c r="A569" s="387"/>
    </row>
    <row r="570" spans="1:6" x14ac:dyDescent="0.25">
      <c r="A570" s="387"/>
    </row>
    <row r="571" spans="1:6" x14ac:dyDescent="0.25">
      <c r="A571" s="388"/>
    </row>
    <row r="572" spans="1:6" x14ac:dyDescent="0.25">
      <c r="A572" s="386"/>
    </row>
    <row r="573" spans="1:6" x14ac:dyDescent="0.25">
      <c r="A573" s="387"/>
    </row>
    <row r="574" spans="1:6" x14ac:dyDescent="0.25">
      <c r="A574" s="387"/>
    </row>
    <row r="575" spans="1:6" x14ac:dyDescent="0.25">
      <c r="A575" s="388"/>
    </row>
    <row r="576" spans="1:6" x14ac:dyDescent="0.25">
      <c r="A576" s="276"/>
    </row>
    <row r="577" spans="1:1" x14ac:dyDescent="0.25">
      <c r="A577" s="276"/>
    </row>
    <row r="578" spans="1:1" x14ac:dyDescent="0.25">
      <c r="A578" s="276"/>
    </row>
    <row r="579" spans="1:1" x14ac:dyDescent="0.25">
      <c r="A579" s="276"/>
    </row>
    <row r="580" spans="1:1" x14ac:dyDescent="0.25">
      <c r="A580" s="386"/>
    </row>
    <row r="581" spans="1:1" x14ac:dyDescent="0.25">
      <c r="A581" s="387"/>
    </row>
    <row r="582" spans="1:1" x14ac:dyDescent="0.25">
      <c r="A582" s="387"/>
    </row>
    <row r="583" spans="1:1" x14ac:dyDescent="0.25">
      <c r="A583" s="388"/>
    </row>
    <row r="584" spans="1:1" x14ac:dyDescent="0.25">
      <c r="A584" s="386"/>
    </row>
    <row r="585" spans="1:1" x14ac:dyDescent="0.25">
      <c r="A585" s="387"/>
    </row>
    <row r="586" spans="1:1" x14ac:dyDescent="0.25">
      <c r="A586" s="387"/>
    </row>
    <row r="587" spans="1:1" x14ac:dyDescent="0.25">
      <c r="A587" s="388"/>
    </row>
    <row r="588" spans="1:1" x14ac:dyDescent="0.25">
      <c r="A588" s="386"/>
    </row>
    <row r="589" spans="1:1" x14ac:dyDescent="0.25">
      <c r="A589" s="387"/>
    </row>
    <row r="590" spans="1:1" x14ac:dyDescent="0.25">
      <c r="A590" s="387"/>
    </row>
    <row r="591" spans="1:1" x14ac:dyDescent="0.25">
      <c r="A591" s="388"/>
    </row>
    <row r="592" spans="1:1" x14ac:dyDescent="0.25">
      <c r="A592" s="386"/>
    </row>
    <row r="593" spans="1:1" x14ac:dyDescent="0.25">
      <c r="A593" s="387"/>
    </row>
    <row r="594" spans="1:1" x14ac:dyDescent="0.25">
      <c r="A594" s="387"/>
    </row>
    <row r="595" spans="1:1" x14ac:dyDescent="0.25">
      <c r="A595" s="388"/>
    </row>
    <row r="596" spans="1:1" x14ac:dyDescent="0.25">
      <c r="A596" s="386"/>
    </row>
    <row r="597" spans="1:1" x14ac:dyDescent="0.25">
      <c r="A597" s="387"/>
    </row>
    <row r="598" spans="1:1" x14ac:dyDescent="0.25">
      <c r="A598" s="387"/>
    </row>
    <row r="599" spans="1:1" x14ac:dyDescent="0.25">
      <c r="A599" s="388"/>
    </row>
    <row r="600" spans="1:1" x14ac:dyDescent="0.25">
      <c r="A600" s="386"/>
    </row>
    <row r="601" spans="1:1" x14ac:dyDescent="0.25">
      <c r="A601" s="387"/>
    </row>
    <row r="602" spans="1:1" x14ac:dyDescent="0.25">
      <c r="A602" s="387"/>
    </row>
    <row r="603" spans="1:1" x14ac:dyDescent="0.25">
      <c r="A603" s="388"/>
    </row>
  </sheetData>
  <mergeCells count="824">
    <mergeCell ref="A544:A547"/>
    <mergeCell ref="E536:E539"/>
    <mergeCell ref="F536:F539"/>
    <mergeCell ref="E540:E543"/>
    <mergeCell ref="F540:F543"/>
    <mergeCell ref="A536:A539"/>
    <mergeCell ref="A540:A543"/>
    <mergeCell ref="B536:B539"/>
    <mergeCell ref="C536:C539"/>
    <mergeCell ref="D536:D539"/>
    <mergeCell ref="B540:B543"/>
    <mergeCell ref="C540:C543"/>
    <mergeCell ref="D540:D543"/>
    <mergeCell ref="E524:E527"/>
    <mergeCell ref="F524:F527"/>
    <mergeCell ref="E528:E531"/>
    <mergeCell ref="F528:F531"/>
    <mergeCell ref="E532:E535"/>
    <mergeCell ref="F532:F535"/>
    <mergeCell ref="E512:E515"/>
    <mergeCell ref="F512:F515"/>
    <mergeCell ref="E516:E519"/>
    <mergeCell ref="F516:F519"/>
    <mergeCell ref="E520:E523"/>
    <mergeCell ref="F520:F523"/>
    <mergeCell ref="E500:E503"/>
    <mergeCell ref="F500:F503"/>
    <mergeCell ref="E504:E507"/>
    <mergeCell ref="F504:F507"/>
    <mergeCell ref="E508:E511"/>
    <mergeCell ref="F508:F511"/>
    <mergeCell ref="E488:E491"/>
    <mergeCell ref="F488:F491"/>
    <mergeCell ref="E492:E495"/>
    <mergeCell ref="F492:F495"/>
    <mergeCell ref="E496:E499"/>
    <mergeCell ref="F496:F499"/>
    <mergeCell ref="E476:E479"/>
    <mergeCell ref="F476:F479"/>
    <mergeCell ref="E480:E483"/>
    <mergeCell ref="F480:F483"/>
    <mergeCell ref="E484:E487"/>
    <mergeCell ref="F484:F487"/>
    <mergeCell ref="E464:E467"/>
    <mergeCell ref="F464:F467"/>
    <mergeCell ref="E468:E471"/>
    <mergeCell ref="F468:F471"/>
    <mergeCell ref="E472:E475"/>
    <mergeCell ref="F472:F475"/>
    <mergeCell ref="E452:E455"/>
    <mergeCell ref="F452:F455"/>
    <mergeCell ref="E456:E459"/>
    <mergeCell ref="F456:F459"/>
    <mergeCell ref="E460:E463"/>
    <mergeCell ref="F460:F463"/>
    <mergeCell ref="E440:E443"/>
    <mergeCell ref="F440:F443"/>
    <mergeCell ref="E444:E447"/>
    <mergeCell ref="F444:F447"/>
    <mergeCell ref="E448:E451"/>
    <mergeCell ref="F448:F451"/>
    <mergeCell ref="E428:E431"/>
    <mergeCell ref="F428:F431"/>
    <mergeCell ref="E432:E435"/>
    <mergeCell ref="F432:F435"/>
    <mergeCell ref="E436:E439"/>
    <mergeCell ref="F436:F439"/>
    <mergeCell ref="E416:E419"/>
    <mergeCell ref="F416:F419"/>
    <mergeCell ref="E420:E423"/>
    <mergeCell ref="F420:F423"/>
    <mergeCell ref="E424:E427"/>
    <mergeCell ref="F424:F427"/>
    <mergeCell ref="E404:E407"/>
    <mergeCell ref="F404:F407"/>
    <mergeCell ref="E408:E411"/>
    <mergeCell ref="F408:F411"/>
    <mergeCell ref="E412:E415"/>
    <mergeCell ref="F412:F415"/>
    <mergeCell ref="E392:E395"/>
    <mergeCell ref="F392:F395"/>
    <mergeCell ref="E396:E399"/>
    <mergeCell ref="F396:F399"/>
    <mergeCell ref="E400:E403"/>
    <mergeCell ref="F400:F403"/>
    <mergeCell ref="E380:E383"/>
    <mergeCell ref="F380:F383"/>
    <mergeCell ref="E384:E387"/>
    <mergeCell ref="F384:F387"/>
    <mergeCell ref="E388:E391"/>
    <mergeCell ref="F388:F391"/>
    <mergeCell ref="E368:E371"/>
    <mergeCell ref="F368:F371"/>
    <mergeCell ref="E372:E375"/>
    <mergeCell ref="F372:F375"/>
    <mergeCell ref="E376:E379"/>
    <mergeCell ref="F376:F379"/>
    <mergeCell ref="E356:E359"/>
    <mergeCell ref="F356:F359"/>
    <mergeCell ref="E360:E363"/>
    <mergeCell ref="F360:F363"/>
    <mergeCell ref="E364:E367"/>
    <mergeCell ref="F364:F367"/>
    <mergeCell ref="E344:E347"/>
    <mergeCell ref="F344:F347"/>
    <mergeCell ref="E348:E351"/>
    <mergeCell ref="F348:F351"/>
    <mergeCell ref="E352:E355"/>
    <mergeCell ref="F352:F355"/>
    <mergeCell ref="E332:E335"/>
    <mergeCell ref="F332:F335"/>
    <mergeCell ref="E336:E339"/>
    <mergeCell ref="F336:F339"/>
    <mergeCell ref="E340:E343"/>
    <mergeCell ref="F340:F343"/>
    <mergeCell ref="E320:E323"/>
    <mergeCell ref="F320:F323"/>
    <mergeCell ref="E324:E327"/>
    <mergeCell ref="F324:F327"/>
    <mergeCell ref="E328:E331"/>
    <mergeCell ref="F328:F331"/>
    <mergeCell ref="E308:E311"/>
    <mergeCell ref="F308:F311"/>
    <mergeCell ref="E312:E315"/>
    <mergeCell ref="F312:F315"/>
    <mergeCell ref="E316:E319"/>
    <mergeCell ref="F316:F319"/>
    <mergeCell ref="E296:E299"/>
    <mergeCell ref="F296:F299"/>
    <mergeCell ref="E300:E303"/>
    <mergeCell ref="F300:F303"/>
    <mergeCell ref="E304:E307"/>
    <mergeCell ref="F304:F307"/>
    <mergeCell ref="E284:E287"/>
    <mergeCell ref="F284:F287"/>
    <mergeCell ref="E288:E291"/>
    <mergeCell ref="F288:F291"/>
    <mergeCell ref="E292:E295"/>
    <mergeCell ref="F292:F295"/>
    <mergeCell ref="E272:E275"/>
    <mergeCell ref="F272:F275"/>
    <mergeCell ref="E276:E279"/>
    <mergeCell ref="F276:F279"/>
    <mergeCell ref="E280:E283"/>
    <mergeCell ref="F280:F283"/>
    <mergeCell ref="E260:E263"/>
    <mergeCell ref="F260:F263"/>
    <mergeCell ref="E264:E267"/>
    <mergeCell ref="F264:F267"/>
    <mergeCell ref="E268:E271"/>
    <mergeCell ref="F268:F271"/>
    <mergeCell ref="E248:E251"/>
    <mergeCell ref="F248:F251"/>
    <mergeCell ref="E252:E255"/>
    <mergeCell ref="F252:F255"/>
    <mergeCell ref="E256:E259"/>
    <mergeCell ref="F256:F259"/>
    <mergeCell ref="E236:E239"/>
    <mergeCell ref="F236:F239"/>
    <mergeCell ref="E240:E243"/>
    <mergeCell ref="F240:F243"/>
    <mergeCell ref="E244:E247"/>
    <mergeCell ref="F244:F247"/>
    <mergeCell ref="E224:E227"/>
    <mergeCell ref="F224:F227"/>
    <mergeCell ref="E228:E231"/>
    <mergeCell ref="F228:F231"/>
    <mergeCell ref="E232:E235"/>
    <mergeCell ref="F232:F235"/>
    <mergeCell ref="E212:E215"/>
    <mergeCell ref="F212:F215"/>
    <mergeCell ref="E216:E219"/>
    <mergeCell ref="F216:F219"/>
    <mergeCell ref="E220:E223"/>
    <mergeCell ref="F220:F223"/>
    <mergeCell ref="E200:E203"/>
    <mergeCell ref="F200:F203"/>
    <mergeCell ref="E204:E207"/>
    <mergeCell ref="F204:F207"/>
    <mergeCell ref="E208:E211"/>
    <mergeCell ref="F208:F211"/>
    <mergeCell ref="E188:E191"/>
    <mergeCell ref="F188:F191"/>
    <mergeCell ref="E192:E195"/>
    <mergeCell ref="F192:F195"/>
    <mergeCell ref="E196:E199"/>
    <mergeCell ref="F196:F199"/>
    <mergeCell ref="E176:E179"/>
    <mergeCell ref="F176:F179"/>
    <mergeCell ref="E180:E183"/>
    <mergeCell ref="F180:F183"/>
    <mergeCell ref="E184:E187"/>
    <mergeCell ref="F184:F187"/>
    <mergeCell ref="E164:E167"/>
    <mergeCell ref="F164:F167"/>
    <mergeCell ref="E168:E171"/>
    <mergeCell ref="F168:F171"/>
    <mergeCell ref="E172:E175"/>
    <mergeCell ref="F172:F175"/>
    <mergeCell ref="E152:E155"/>
    <mergeCell ref="F152:F155"/>
    <mergeCell ref="E156:E159"/>
    <mergeCell ref="F156:F159"/>
    <mergeCell ref="E160:E163"/>
    <mergeCell ref="F160:F163"/>
    <mergeCell ref="E140:E143"/>
    <mergeCell ref="F140:F143"/>
    <mergeCell ref="E144:E147"/>
    <mergeCell ref="F144:F147"/>
    <mergeCell ref="E148:E151"/>
    <mergeCell ref="F148:F151"/>
    <mergeCell ref="E128:E131"/>
    <mergeCell ref="F128:F131"/>
    <mergeCell ref="E132:E135"/>
    <mergeCell ref="F132:F135"/>
    <mergeCell ref="E136:E139"/>
    <mergeCell ref="F136:F139"/>
    <mergeCell ref="E116:E119"/>
    <mergeCell ref="F116:F119"/>
    <mergeCell ref="E120:E123"/>
    <mergeCell ref="F120:F123"/>
    <mergeCell ref="E124:E127"/>
    <mergeCell ref="F124:F127"/>
    <mergeCell ref="E104:E107"/>
    <mergeCell ref="F104:F107"/>
    <mergeCell ref="E108:E111"/>
    <mergeCell ref="F108:F111"/>
    <mergeCell ref="E112:E115"/>
    <mergeCell ref="F112:F115"/>
    <mergeCell ref="E92:E95"/>
    <mergeCell ref="F92:F95"/>
    <mergeCell ref="E96:E99"/>
    <mergeCell ref="F96:F99"/>
    <mergeCell ref="E100:E103"/>
    <mergeCell ref="F100:F103"/>
    <mergeCell ref="E80:E83"/>
    <mergeCell ref="F80:F83"/>
    <mergeCell ref="E84:E87"/>
    <mergeCell ref="F84:F87"/>
    <mergeCell ref="E88:E91"/>
    <mergeCell ref="F88:F91"/>
    <mergeCell ref="E68:E71"/>
    <mergeCell ref="F68:F71"/>
    <mergeCell ref="E72:E75"/>
    <mergeCell ref="F72:F75"/>
    <mergeCell ref="E76:E79"/>
    <mergeCell ref="F76:F79"/>
    <mergeCell ref="E56:E59"/>
    <mergeCell ref="F56:F59"/>
    <mergeCell ref="E60:E63"/>
    <mergeCell ref="F60:F63"/>
    <mergeCell ref="E64:E67"/>
    <mergeCell ref="F64:F67"/>
    <mergeCell ref="F40:F43"/>
    <mergeCell ref="E44:E47"/>
    <mergeCell ref="F44:F47"/>
    <mergeCell ref="E48:E51"/>
    <mergeCell ref="F48:F51"/>
    <mergeCell ref="E52:E55"/>
    <mergeCell ref="F52:F55"/>
    <mergeCell ref="F24:F27"/>
    <mergeCell ref="E28:E31"/>
    <mergeCell ref="F28:F31"/>
    <mergeCell ref="E32:E35"/>
    <mergeCell ref="F32:F35"/>
    <mergeCell ref="E36:E39"/>
    <mergeCell ref="F36:F39"/>
    <mergeCell ref="A584:A587"/>
    <mergeCell ref="A588:A591"/>
    <mergeCell ref="A592:A595"/>
    <mergeCell ref="A596:A599"/>
    <mergeCell ref="A600:A603"/>
    <mergeCell ref="E12:E15"/>
    <mergeCell ref="E16:E19"/>
    <mergeCell ref="E20:E23"/>
    <mergeCell ref="E24:E27"/>
    <mergeCell ref="E40:E43"/>
    <mergeCell ref="A564:A567"/>
    <mergeCell ref="A568:A571"/>
    <mergeCell ref="A572:A575"/>
    <mergeCell ref="A576:A579"/>
    <mergeCell ref="A580:A583"/>
    <mergeCell ref="A528:A531"/>
    <mergeCell ref="A532:A535"/>
    <mergeCell ref="A504:A507"/>
    <mergeCell ref="A508:A511"/>
    <mergeCell ref="A512:A515"/>
    <mergeCell ref="A516:A519"/>
    <mergeCell ref="A520:A523"/>
    <mergeCell ref="A524:A527"/>
    <mergeCell ref="A480:A483"/>
    <mergeCell ref="A484:A487"/>
    <mergeCell ref="A488:A491"/>
    <mergeCell ref="A492:A495"/>
    <mergeCell ref="A496:A499"/>
    <mergeCell ref="A500:A503"/>
    <mergeCell ref="A456:A459"/>
    <mergeCell ref="A460:A463"/>
    <mergeCell ref="A464:A467"/>
    <mergeCell ref="A468:A471"/>
    <mergeCell ref="A472:A475"/>
    <mergeCell ref="A476:A479"/>
    <mergeCell ref="A432:A435"/>
    <mergeCell ref="A436:A439"/>
    <mergeCell ref="A440:A443"/>
    <mergeCell ref="A444:A447"/>
    <mergeCell ref="A448:A451"/>
    <mergeCell ref="A452:A455"/>
    <mergeCell ref="A408:A411"/>
    <mergeCell ref="A412:A415"/>
    <mergeCell ref="A416:A419"/>
    <mergeCell ref="A420:A423"/>
    <mergeCell ref="A424:A427"/>
    <mergeCell ref="A428:A431"/>
    <mergeCell ref="A384:A387"/>
    <mergeCell ref="A388:A391"/>
    <mergeCell ref="A392:A395"/>
    <mergeCell ref="A396:A399"/>
    <mergeCell ref="A400:A403"/>
    <mergeCell ref="A404:A407"/>
    <mergeCell ref="A360:A363"/>
    <mergeCell ref="A364:A367"/>
    <mergeCell ref="A368:A371"/>
    <mergeCell ref="A372:A375"/>
    <mergeCell ref="A376:A379"/>
    <mergeCell ref="A380:A383"/>
    <mergeCell ref="A336:A339"/>
    <mergeCell ref="A340:A343"/>
    <mergeCell ref="A344:A347"/>
    <mergeCell ref="A348:A351"/>
    <mergeCell ref="A352:A355"/>
    <mergeCell ref="A356:A359"/>
    <mergeCell ref="A312:A315"/>
    <mergeCell ref="A316:A319"/>
    <mergeCell ref="A320:A323"/>
    <mergeCell ref="A324:A327"/>
    <mergeCell ref="A328:A331"/>
    <mergeCell ref="A332:A335"/>
    <mergeCell ref="A288:A291"/>
    <mergeCell ref="A292:A295"/>
    <mergeCell ref="A296:A299"/>
    <mergeCell ref="A300:A303"/>
    <mergeCell ref="A304:A307"/>
    <mergeCell ref="A308:A311"/>
    <mergeCell ref="A264:A267"/>
    <mergeCell ref="A268:A271"/>
    <mergeCell ref="A272:A275"/>
    <mergeCell ref="A276:A279"/>
    <mergeCell ref="A280:A283"/>
    <mergeCell ref="A284:A287"/>
    <mergeCell ref="A240:A243"/>
    <mergeCell ref="A244:A247"/>
    <mergeCell ref="A248:A251"/>
    <mergeCell ref="A252:A255"/>
    <mergeCell ref="A256:A259"/>
    <mergeCell ref="A260:A263"/>
    <mergeCell ref="A216:A219"/>
    <mergeCell ref="A220:A223"/>
    <mergeCell ref="A224:A227"/>
    <mergeCell ref="A228:A231"/>
    <mergeCell ref="A232:A235"/>
    <mergeCell ref="A236:A239"/>
    <mergeCell ref="A192:A195"/>
    <mergeCell ref="A196:A199"/>
    <mergeCell ref="A200:A203"/>
    <mergeCell ref="A204:A207"/>
    <mergeCell ref="A208:A211"/>
    <mergeCell ref="A212:A215"/>
    <mergeCell ref="A168:A171"/>
    <mergeCell ref="A172:A175"/>
    <mergeCell ref="A176:A179"/>
    <mergeCell ref="A180:A183"/>
    <mergeCell ref="A184:A187"/>
    <mergeCell ref="A188:A191"/>
    <mergeCell ref="A144:A147"/>
    <mergeCell ref="A148:A151"/>
    <mergeCell ref="A152:A155"/>
    <mergeCell ref="A156:A159"/>
    <mergeCell ref="A160:A163"/>
    <mergeCell ref="A164:A167"/>
    <mergeCell ref="A120:A123"/>
    <mergeCell ref="A124:A127"/>
    <mergeCell ref="A128:A131"/>
    <mergeCell ref="A132:A135"/>
    <mergeCell ref="A136:A139"/>
    <mergeCell ref="A140:A143"/>
    <mergeCell ref="A96:A99"/>
    <mergeCell ref="A100:A103"/>
    <mergeCell ref="A104:A107"/>
    <mergeCell ref="A108:A111"/>
    <mergeCell ref="A112:A115"/>
    <mergeCell ref="A116:A119"/>
    <mergeCell ref="A72:A75"/>
    <mergeCell ref="A76:A79"/>
    <mergeCell ref="A80:A83"/>
    <mergeCell ref="A84:A87"/>
    <mergeCell ref="A88:A91"/>
    <mergeCell ref="A92:A95"/>
    <mergeCell ref="A48:A51"/>
    <mergeCell ref="A52:A55"/>
    <mergeCell ref="A56:A59"/>
    <mergeCell ref="A60:A63"/>
    <mergeCell ref="A64:A67"/>
    <mergeCell ref="A68:A71"/>
    <mergeCell ref="A24:A27"/>
    <mergeCell ref="A28:A31"/>
    <mergeCell ref="A32:A35"/>
    <mergeCell ref="A36:A39"/>
    <mergeCell ref="A40:A43"/>
    <mergeCell ref="A44:A47"/>
    <mergeCell ref="A16:A19"/>
    <mergeCell ref="A20:A23"/>
    <mergeCell ref="F12:F15"/>
    <mergeCell ref="F16:F19"/>
    <mergeCell ref="F20:F23"/>
    <mergeCell ref="B16:B19"/>
    <mergeCell ref="C16:C19"/>
    <mergeCell ref="D16:D19"/>
    <mergeCell ref="B20:B23"/>
    <mergeCell ref="C20:C23"/>
    <mergeCell ref="D20:D23"/>
    <mergeCell ref="B528:B531"/>
    <mergeCell ref="C528:C531"/>
    <mergeCell ref="D528:D531"/>
    <mergeCell ref="B532:B535"/>
    <mergeCell ref="C532:C535"/>
    <mergeCell ref="D532:D535"/>
    <mergeCell ref="B520:B523"/>
    <mergeCell ref="C520:C523"/>
    <mergeCell ref="D520:D523"/>
    <mergeCell ref="B524:B527"/>
    <mergeCell ref="C524:C527"/>
    <mergeCell ref="D524:D527"/>
    <mergeCell ref="B512:B515"/>
    <mergeCell ref="C512:C515"/>
    <mergeCell ref="D512:D515"/>
    <mergeCell ref="B516:B519"/>
    <mergeCell ref="C516:C519"/>
    <mergeCell ref="D516:D519"/>
    <mergeCell ref="B504:B507"/>
    <mergeCell ref="C504:C507"/>
    <mergeCell ref="D504:D507"/>
    <mergeCell ref="B508:B511"/>
    <mergeCell ref="C508:C511"/>
    <mergeCell ref="D508:D511"/>
    <mergeCell ref="B496:B499"/>
    <mergeCell ref="C496:C499"/>
    <mergeCell ref="D496:D499"/>
    <mergeCell ref="B500:B503"/>
    <mergeCell ref="C500:C503"/>
    <mergeCell ref="D500:D503"/>
    <mergeCell ref="B488:B491"/>
    <mergeCell ref="C488:C491"/>
    <mergeCell ref="D488:D491"/>
    <mergeCell ref="B492:B495"/>
    <mergeCell ref="C492:C495"/>
    <mergeCell ref="D492:D495"/>
    <mergeCell ref="B480:B483"/>
    <mergeCell ref="C480:C483"/>
    <mergeCell ref="D480:D483"/>
    <mergeCell ref="B484:B487"/>
    <mergeCell ref="C484:C487"/>
    <mergeCell ref="D484:D487"/>
    <mergeCell ref="B472:B475"/>
    <mergeCell ref="C472:C475"/>
    <mergeCell ref="D472:D475"/>
    <mergeCell ref="B476:B479"/>
    <mergeCell ref="C476:C479"/>
    <mergeCell ref="D476:D479"/>
    <mergeCell ref="B464:B467"/>
    <mergeCell ref="C464:C467"/>
    <mergeCell ref="D464:D467"/>
    <mergeCell ref="B468:B471"/>
    <mergeCell ref="C468:C471"/>
    <mergeCell ref="D468:D471"/>
    <mergeCell ref="B456:B459"/>
    <mergeCell ref="C456:C459"/>
    <mergeCell ref="D456:D459"/>
    <mergeCell ref="B460:B463"/>
    <mergeCell ref="C460:C463"/>
    <mergeCell ref="D460:D463"/>
    <mergeCell ref="B448:B451"/>
    <mergeCell ref="C448:C451"/>
    <mergeCell ref="D448:D451"/>
    <mergeCell ref="B452:B455"/>
    <mergeCell ref="C452:C455"/>
    <mergeCell ref="D452:D455"/>
    <mergeCell ref="B440:B443"/>
    <mergeCell ref="C440:C443"/>
    <mergeCell ref="D440:D443"/>
    <mergeCell ref="B444:B447"/>
    <mergeCell ref="C444:C447"/>
    <mergeCell ref="D444:D447"/>
    <mergeCell ref="B432:B435"/>
    <mergeCell ref="C432:C435"/>
    <mergeCell ref="D432:D435"/>
    <mergeCell ref="B436:B439"/>
    <mergeCell ref="C436:C439"/>
    <mergeCell ref="D436:D439"/>
    <mergeCell ref="B424:B427"/>
    <mergeCell ref="C424:C427"/>
    <mergeCell ref="D424:D427"/>
    <mergeCell ref="B428:B431"/>
    <mergeCell ref="C428:C431"/>
    <mergeCell ref="D428:D431"/>
    <mergeCell ref="B416:B419"/>
    <mergeCell ref="C416:C419"/>
    <mergeCell ref="D416:D419"/>
    <mergeCell ref="B420:B423"/>
    <mergeCell ref="C420:C423"/>
    <mergeCell ref="D420:D423"/>
    <mergeCell ref="B408:B411"/>
    <mergeCell ref="C408:C411"/>
    <mergeCell ref="D408:D411"/>
    <mergeCell ref="B412:B415"/>
    <mergeCell ref="C412:C415"/>
    <mergeCell ref="D412:D415"/>
    <mergeCell ref="B400:B403"/>
    <mergeCell ref="C400:C403"/>
    <mergeCell ref="D400:D403"/>
    <mergeCell ref="B404:B407"/>
    <mergeCell ref="C404:C407"/>
    <mergeCell ref="D404:D407"/>
    <mergeCell ref="B392:B395"/>
    <mergeCell ref="C392:C395"/>
    <mergeCell ref="D392:D395"/>
    <mergeCell ref="B396:B399"/>
    <mergeCell ref="C396:C399"/>
    <mergeCell ref="D396:D399"/>
    <mergeCell ref="B384:B387"/>
    <mergeCell ref="C384:C387"/>
    <mergeCell ref="D384:D387"/>
    <mergeCell ref="B388:B391"/>
    <mergeCell ref="C388:C391"/>
    <mergeCell ref="D388:D391"/>
    <mergeCell ref="B376:B379"/>
    <mergeCell ref="C376:C379"/>
    <mergeCell ref="D376:D379"/>
    <mergeCell ref="B380:B383"/>
    <mergeCell ref="C380:C383"/>
    <mergeCell ref="D380:D383"/>
    <mergeCell ref="B368:B371"/>
    <mergeCell ref="C368:C371"/>
    <mergeCell ref="D368:D371"/>
    <mergeCell ref="B372:B375"/>
    <mergeCell ref="C372:C375"/>
    <mergeCell ref="D372:D375"/>
    <mergeCell ref="B360:B363"/>
    <mergeCell ref="C360:C363"/>
    <mergeCell ref="D360:D363"/>
    <mergeCell ref="B364:B367"/>
    <mergeCell ref="C364:C367"/>
    <mergeCell ref="D364:D367"/>
    <mergeCell ref="B352:B355"/>
    <mergeCell ref="C352:C355"/>
    <mergeCell ref="D352:D355"/>
    <mergeCell ref="B356:B359"/>
    <mergeCell ref="C356:C359"/>
    <mergeCell ref="D356:D359"/>
    <mergeCell ref="B344:B347"/>
    <mergeCell ref="C344:C347"/>
    <mergeCell ref="D344:D347"/>
    <mergeCell ref="B348:B351"/>
    <mergeCell ref="C348:C351"/>
    <mergeCell ref="D348:D351"/>
    <mergeCell ref="B336:B339"/>
    <mergeCell ref="C336:C339"/>
    <mergeCell ref="D336:D339"/>
    <mergeCell ref="B340:B343"/>
    <mergeCell ref="C340:C343"/>
    <mergeCell ref="D340:D343"/>
    <mergeCell ref="B328:B331"/>
    <mergeCell ref="C328:C331"/>
    <mergeCell ref="D328:D331"/>
    <mergeCell ref="B332:B335"/>
    <mergeCell ref="C332:C335"/>
    <mergeCell ref="D332:D335"/>
    <mergeCell ref="B320:B323"/>
    <mergeCell ref="C320:C323"/>
    <mergeCell ref="D320:D323"/>
    <mergeCell ref="B324:B327"/>
    <mergeCell ref="C324:C327"/>
    <mergeCell ref="D324:D327"/>
    <mergeCell ref="B312:B315"/>
    <mergeCell ref="C312:C315"/>
    <mergeCell ref="D312:D315"/>
    <mergeCell ref="B316:B319"/>
    <mergeCell ref="C316:C319"/>
    <mergeCell ref="D316:D319"/>
    <mergeCell ref="B304:B307"/>
    <mergeCell ref="C304:C307"/>
    <mergeCell ref="D304:D307"/>
    <mergeCell ref="B308:B311"/>
    <mergeCell ref="C308:C311"/>
    <mergeCell ref="D308:D311"/>
    <mergeCell ref="B296:B299"/>
    <mergeCell ref="C296:C299"/>
    <mergeCell ref="D296:D299"/>
    <mergeCell ref="B300:B303"/>
    <mergeCell ref="C300:C303"/>
    <mergeCell ref="D300:D303"/>
    <mergeCell ref="B288:B291"/>
    <mergeCell ref="C288:C291"/>
    <mergeCell ref="D288:D291"/>
    <mergeCell ref="B292:B295"/>
    <mergeCell ref="C292:C295"/>
    <mergeCell ref="D292:D295"/>
    <mergeCell ref="B280:B283"/>
    <mergeCell ref="C280:C283"/>
    <mergeCell ref="D280:D283"/>
    <mergeCell ref="B284:B287"/>
    <mergeCell ref="C284:C287"/>
    <mergeCell ref="D284:D287"/>
    <mergeCell ref="B272:B275"/>
    <mergeCell ref="C272:C275"/>
    <mergeCell ref="D272:D275"/>
    <mergeCell ref="B276:B279"/>
    <mergeCell ref="C276:C279"/>
    <mergeCell ref="D276:D279"/>
    <mergeCell ref="B264:B267"/>
    <mergeCell ref="C264:C267"/>
    <mergeCell ref="D264:D267"/>
    <mergeCell ref="B268:B271"/>
    <mergeCell ref="C268:C271"/>
    <mergeCell ref="D268:D271"/>
    <mergeCell ref="B256:B259"/>
    <mergeCell ref="C256:C259"/>
    <mergeCell ref="D256:D259"/>
    <mergeCell ref="B260:B263"/>
    <mergeCell ref="C260:C263"/>
    <mergeCell ref="D260:D263"/>
    <mergeCell ref="B248:B251"/>
    <mergeCell ref="C248:C251"/>
    <mergeCell ref="D248:D251"/>
    <mergeCell ref="B252:B255"/>
    <mergeCell ref="C252:C255"/>
    <mergeCell ref="D252:D255"/>
    <mergeCell ref="B240:B243"/>
    <mergeCell ref="C240:C243"/>
    <mergeCell ref="D240:D243"/>
    <mergeCell ref="B244:B247"/>
    <mergeCell ref="C244:C247"/>
    <mergeCell ref="D244:D247"/>
    <mergeCell ref="B232:B235"/>
    <mergeCell ref="C232:C235"/>
    <mergeCell ref="D232:D235"/>
    <mergeCell ref="B236:B239"/>
    <mergeCell ref="C236:C239"/>
    <mergeCell ref="D236:D239"/>
    <mergeCell ref="B224:B227"/>
    <mergeCell ref="C224:C227"/>
    <mergeCell ref="D224:D227"/>
    <mergeCell ref="B228:B231"/>
    <mergeCell ref="C228:C231"/>
    <mergeCell ref="D228:D231"/>
    <mergeCell ref="B216:B219"/>
    <mergeCell ref="C216:C219"/>
    <mergeCell ref="D216:D219"/>
    <mergeCell ref="B220:B223"/>
    <mergeCell ref="C220:C223"/>
    <mergeCell ref="D220:D223"/>
    <mergeCell ref="B208:B211"/>
    <mergeCell ref="C208:C211"/>
    <mergeCell ref="D208:D211"/>
    <mergeCell ref="B212:B215"/>
    <mergeCell ref="C212:C215"/>
    <mergeCell ref="D212:D215"/>
    <mergeCell ref="B200:B203"/>
    <mergeCell ref="C200:C203"/>
    <mergeCell ref="D200:D203"/>
    <mergeCell ref="B204:B207"/>
    <mergeCell ref="C204:C207"/>
    <mergeCell ref="D204:D207"/>
    <mergeCell ref="B192:B195"/>
    <mergeCell ref="C192:C195"/>
    <mergeCell ref="D192:D195"/>
    <mergeCell ref="B196:B199"/>
    <mergeCell ref="C196:C199"/>
    <mergeCell ref="D196:D199"/>
    <mergeCell ref="B184:B187"/>
    <mergeCell ref="C184:C187"/>
    <mergeCell ref="D184:D187"/>
    <mergeCell ref="B188:B191"/>
    <mergeCell ref="C188:C191"/>
    <mergeCell ref="D188:D191"/>
    <mergeCell ref="B176:B179"/>
    <mergeCell ref="C176:C179"/>
    <mergeCell ref="D176:D179"/>
    <mergeCell ref="B180:B183"/>
    <mergeCell ref="C180:C183"/>
    <mergeCell ref="D180:D183"/>
    <mergeCell ref="B168:B171"/>
    <mergeCell ref="C168:C171"/>
    <mergeCell ref="D168:D171"/>
    <mergeCell ref="B172:B175"/>
    <mergeCell ref="C172:C175"/>
    <mergeCell ref="D172:D175"/>
    <mergeCell ref="B160:B163"/>
    <mergeCell ref="C160:C163"/>
    <mergeCell ref="D160:D163"/>
    <mergeCell ref="B164:B167"/>
    <mergeCell ref="C164:C167"/>
    <mergeCell ref="D164:D167"/>
    <mergeCell ref="B152:B155"/>
    <mergeCell ref="C152:C155"/>
    <mergeCell ref="D152:D155"/>
    <mergeCell ref="B156:B159"/>
    <mergeCell ref="C156:C159"/>
    <mergeCell ref="D156:D159"/>
    <mergeCell ref="B144:B147"/>
    <mergeCell ref="C144:C147"/>
    <mergeCell ref="D144:D147"/>
    <mergeCell ref="B148:B151"/>
    <mergeCell ref="C148:C151"/>
    <mergeCell ref="D148:D151"/>
    <mergeCell ref="B136:B139"/>
    <mergeCell ref="C136:C139"/>
    <mergeCell ref="D136:D139"/>
    <mergeCell ref="B140:B143"/>
    <mergeCell ref="C140:C143"/>
    <mergeCell ref="D140:D143"/>
    <mergeCell ref="B128:B131"/>
    <mergeCell ref="C128:C131"/>
    <mergeCell ref="D128:D131"/>
    <mergeCell ref="B132:B135"/>
    <mergeCell ref="C132:C135"/>
    <mergeCell ref="D132:D135"/>
    <mergeCell ref="B120:B123"/>
    <mergeCell ref="C120:C123"/>
    <mergeCell ref="D120:D123"/>
    <mergeCell ref="B124:B127"/>
    <mergeCell ref="C124:C127"/>
    <mergeCell ref="D124:D127"/>
    <mergeCell ref="B112:B115"/>
    <mergeCell ref="C112:C115"/>
    <mergeCell ref="D112:D115"/>
    <mergeCell ref="B116:B119"/>
    <mergeCell ref="C116:C119"/>
    <mergeCell ref="D116:D119"/>
    <mergeCell ref="B104:B107"/>
    <mergeCell ref="C104:C107"/>
    <mergeCell ref="D104:D107"/>
    <mergeCell ref="B108:B111"/>
    <mergeCell ref="C108:C111"/>
    <mergeCell ref="D108:D111"/>
    <mergeCell ref="B96:B99"/>
    <mergeCell ref="C96:C99"/>
    <mergeCell ref="D96:D99"/>
    <mergeCell ref="B100:B103"/>
    <mergeCell ref="C100:C103"/>
    <mergeCell ref="D100:D103"/>
    <mergeCell ref="B88:B91"/>
    <mergeCell ref="C88:C91"/>
    <mergeCell ref="D88:D91"/>
    <mergeCell ref="B92:B95"/>
    <mergeCell ref="C92:C95"/>
    <mergeCell ref="D92:D95"/>
    <mergeCell ref="B80:B83"/>
    <mergeCell ref="C80:C83"/>
    <mergeCell ref="D80:D83"/>
    <mergeCell ref="B84:B87"/>
    <mergeCell ref="C84:C87"/>
    <mergeCell ref="D84:D87"/>
    <mergeCell ref="B72:B75"/>
    <mergeCell ref="C72:C75"/>
    <mergeCell ref="D72:D75"/>
    <mergeCell ref="B76:B79"/>
    <mergeCell ref="C76:C79"/>
    <mergeCell ref="D76:D79"/>
    <mergeCell ref="B64:B67"/>
    <mergeCell ref="C64:C67"/>
    <mergeCell ref="D64:D67"/>
    <mergeCell ref="B68:B71"/>
    <mergeCell ref="C68:C71"/>
    <mergeCell ref="D68:D71"/>
    <mergeCell ref="B56:B59"/>
    <mergeCell ref="C56:C59"/>
    <mergeCell ref="D56:D59"/>
    <mergeCell ref="B60:B63"/>
    <mergeCell ref="C60:C63"/>
    <mergeCell ref="D60:D63"/>
    <mergeCell ref="B48:B51"/>
    <mergeCell ref="C48:C51"/>
    <mergeCell ref="D48:D51"/>
    <mergeCell ref="B52:B55"/>
    <mergeCell ref="C52:C55"/>
    <mergeCell ref="D52:D55"/>
    <mergeCell ref="B40:B43"/>
    <mergeCell ref="C40:C43"/>
    <mergeCell ref="D40:D43"/>
    <mergeCell ref="B44:B47"/>
    <mergeCell ref="C44:C47"/>
    <mergeCell ref="D44:D47"/>
    <mergeCell ref="B32:B35"/>
    <mergeCell ref="C32:C35"/>
    <mergeCell ref="D32:D35"/>
    <mergeCell ref="B36:B39"/>
    <mergeCell ref="C36:C39"/>
    <mergeCell ref="D36:D39"/>
    <mergeCell ref="B24:B27"/>
    <mergeCell ref="C24:C27"/>
    <mergeCell ref="D24:D27"/>
    <mergeCell ref="B28:B31"/>
    <mergeCell ref="C28:C31"/>
    <mergeCell ref="D28:D31"/>
    <mergeCell ref="A1:F1"/>
    <mergeCell ref="A2:F2"/>
    <mergeCell ref="B12:B15"/>
    <mergeCell ref="C12:C15"/>
    <mergeCell ref="D12:D15"/>
    <mergeCell ref="A8:A11"/>
    <mergeCell ref="B8:B11"/>
    <mergeCell ref="C8:C11"/>
    <mergeCell ref="B3:D3"/>
    <mergeCell ref="A5:A6"/>
    <mergeCell ref="B5:B6"/>
    <mergeCell ref="C5:C6"/>
    <mergeCell ref="D5:D6"/>
    <mergeCell ref="E5:E6"/>
    <mergeCell ref="F5:F6"/>
    <mergeCell ref="D8:D11"/>
    <mergeCell ref="E8:E11"/>
    <mergeCell ref="F8:F11"/>
    <mergeCell ref="A12:A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bac</vt:lpstr>
      <vt:lpstr>ամփ. </vt:lpstr>
      <vt:lpstr>հավ.</vt:lpstr>
      <vt:lpstr>նախ.1</vt:lpstr>
      <vt:lpstr>caval</vt:lpstr>
      <vt:lpstr>նախ.1!_GoBack</vt:lpstr>
      <vt:lpstr>'ամփ. '!Область_печати</vt:lpstr>
      <vt:lpstr>նախ.1!Область_печати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2021-06-07T17:39:04Z</dcterms:modified>
</cp:coreProperties>
</file>